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rabkova\Downloads\"/>
    </mc:Choice>
  </mc:AlternateContent>
  <xr:revisionPtr revIDLastSave="0" documentId="8_{84AA05C4-A520-426F-87C7-1CEA7CE50552}" xr6:coauthVersionLast="45" xr6:coauthVersionMax="45" xr10:uidLastSave="{00000000-0000-0000-0000-000000000000}"/>
  <bookViews>
    <workbookView xWindow="-108" yWindow="-108" windowWidth="23256" windowHeight="12576" activeTab="1" xr2:uid="{8554B122-0D04-4411-B242-D51A4BA0D2AE}"/>
  </bookViews>
  <sheets>
    <sheet name="SUM" sheetId="3" r:id="rId1"/>
    <sheet name="schválený rozpočet 2021" sheetId="1" r:id="rId2"/>
    <sheet name="List1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E23" i="3"/>
  <c r="C23" i="3"/>
  <c r="C24" i="3" s="1"/>
  <c r="B23" i="3"/>
  <c r="B24" i="3" s="1"/>
  <c r="D17" i="3"/>
  <c r="E16" i="3"/>
  <c r="E17" i="3" s="1"/>
  <c r="C15" i="3"/>
  <c r="C17" i="3" s="1"/>
  <c r="B15" i="3"/>
  <c r="B17" i="3" s="1"/>
  <c r="E13" i="3"/>
  <c r="D13" i="3"/>
  <c r="C13" i="3"/>
  <c r="C19" i="3" s="1"/>
  <c r="B13" i="3"/>
  <c r="B19" i="3" l="1"/>
  <c r="D19" i="3"/>
  <c r="E19" i="3"/>
  <c r="D26" i="3"/>
  <c r="E25" i="3"/>
  <c r="C26" i="3"/>
  <c r="B26" i="3"/>
  <c r="E24" i="3"/>
  <c r="E26" i="3" l="1"/>
  <c r="F63" i="1" l="1"/>
  <c r="D92" i="1" l="1"/>
  <c r="D91" i="1" s="1"/>
  <c r="C92" i="1"/>
  <c r="C91" i="1" s="1"/>
  <c r="F91" i="1"/>
  <c r="E91" i="1"/>
  <c r="F85" i="1"/>
  <c r="E85" i="1"/>
  <c r="D85" i="1"/>
  <c r="C85" i="1"/>
  <c r="F79" i="1"/>
  <c r="E79" i="1"/>
  <c r="D79" i="1"/>
  <c r="C79" i="1"/>
  <c r="E69" i="1"/>
  <c r="D69" i="1"/>
  <c r="C69" i="1"/>
  <c r="E62" i="1"/>
  <c r="D62" i="1"/>
  <c r="C62" i="1"/>
  <c r="F37" i="1"/>
  <c r="F36" i="1"/>
  <c r="E34" i="1"/>
  <c r="D34" i="1"/>
  <c r="C34" i="1"/>
  <c r="F21" i="1"/>
  <c r="E21" i="1"/>
  <c r="D21" i="1"/>
  <c r="C21" i="1"/>
  <c r="E18" i="1"/>
  <c r="D18" i="1"/>
  <c r="C18" i="1"/>
  <c r="E12" i="1"/>
  <c r="D12" i="1"/>
  <c r="C12" i="1"/>
  <c r="D98" i="1" l="1"/>
  <c r="F34" i="1"/>
  <c r="C98" i="1"/>
  <c r="E98" i="1"/>
  <c r="F12" i="1"/>
  <c r="F62" i="1"/>
  <c r="F69" i="1"/>
  <c r="F18" i="1"/>
  <c r="F98" i="1" l="1"/>
</calcChain>
</file>

<file path=xl/sharedStrings.xml><?xml version="1.0" encoding="utf-8"?>
<sst xmlns="http://schemas.openxmlformats.org/spreadsheetml/2006/main" count="137" uniqueCount="115">
  <si>
    <t xml:space="preserve">PŘÍJMY </t>
  </si>
  <si>
    <t>Ukazatel</t>
  </si>
  <si>
    <t>Rozpočet 2018</t>
  </si>
  <si>
    <t>Rozpočet 2021</t>
  </si>
  <si>
    <t xml:space="preserve">Schválený rozpočet </t>
  </si>
  <si>
    <t>Upravený rozpočet</t>
  </si>
  <si>
    <t>Skutečnost k 31.12.</t>
  </si>
  <si>
    <t>Třída 1 - Daňové příjmy</t>
  </si>
  <si>
    <t>Třída 2 - Nedaňové příjmy</t>
  </si>
  <si>
    <t>Třída 3 - Komunální služby a majetek města</t>
  </si>
  <si>
    <t>Třída 3 - Kapitálové příjmy</t>
  </si>
  <si>
    <t>Třída 4 - Přijaté transfery</t>
  </si>
  <si>
    <t>Příjmy celkem</t>
  </si>
  <si>
    <t>VÝDAJE - závazné ukazatele ODPA (paragraf)</t>
  </si>
  <si>
    <t>Ukazatel -  paragraf</t>
  </si>
  <si>
    <t>Zemědělství a hospodářství</t>
  </si>
  <si>
    <t>Ozdravování polních a speciálních plodin</t>
  </si>
  <si>
    <t>Neinvestiční trasfery - myslivecké sdružení</t>
  </si>
  <si>
    <t>Průmyslová a ostatní odvětví hospodářství</t>
  </si>
  <si>
    <t>Vnitřní obchod</t>
  </si>
  <si>
    <t>Cestovní ruch</t>
  </si>
  <si>
    <t>Silnice</t>
  </si>
  <si>
    <t>Ostatní záležitostí pozemních komunikací</t>
  </si>
  <si>
    <t>Provoz veřejné silniční dopravy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</si>
  <si>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</si>
  <si>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</si>
  <si>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</si>
  <si>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</si>
  <si>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</si>
  <si>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</si>
  <si>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</si>
  <si>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Služby pro obyvatelstvo</t>
  </si>
  <si>
    <t>Mateřské školy</t>
  </si>
  <si>
    <t>z toho Mateřská škola 9. května</t>
  </si>
  <si>
    <t>z toho Mateřská škola Nová</t>
  </si>
  <si>
    <t>Základní škola č.p. 420</t>
  </si>
  <si>
    <t>Základní škola č.p. 886</t>
  </si>
  <si>
    <t>Ostatní neinvestiční transfery</t>
  </si>
  <si>
    <t>ZUŠ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</si>
  <si>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</si>
  <si>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</si>
  <si>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</si>
  <si>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</si>
  <si>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</si>
  <si>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</si>
  <si>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</si>
  <si>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</si>
  <si>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</si>
  <si>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</si>
  <si>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</si>
  <si>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Ordinace praktických lékařů</t>
  </si>
  <si>
    <t>Příspěvek záchranné službě</t>
  </si>
  <si>
    <t>Příspěvek individuální bytové výstavby</t>
  </si>
  <si>
    <t>Bytové hospodářství</t>
  </si>
  <si>
    <t>Nebytové hospodářství</t>
  </si>
  <si>
    <t>Veřejné osvětlení</t>
  </si>
  <si>
    <t>Pohřebnictví</t>
  </si>
  <si>
    <t>Územní plánování</t>
  </si>
  <si>
    <t>Územní rozvoj</t>
  </si>
  <si>
    <t>Komunální služby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</si>
  <si>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</si>
  <si>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</si>
  <si>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</si>
  <si>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</si>
  <si>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</si>
  <si>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</si>
  <si>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Sociální věci</t>
  </si>
  <si>
    <t>Veřejně prospěšné práce</t>
  </si>
  <si>
    <t>Sociální fond</t>
  </si>
  <si>
    <t>Sociální fond - charita</t>
  </si>
  <si>
    <t>Pečovatelská služba</t>
  </si>
  <si>
    <t>Domov pro seniory</t>
  </si>
  <si>
    <t>Klub důchodců</t>
  </si>
  <si>
    <t>Bezpečnost státu</t>
  </si>
  <si>
    <t>Městská policie</t>
  </si>
  <si>
    <t>Krizové řízení</t>
  </si>
  <si>
    <t>Krizová opatření</t>
  </si>
  <si>
    <t>Pult centrální ochrany</t>
  </si>
  <si>
    <t>Požární ochrana  - dobrovolná část</t>
  </si>
  <si>
    <t>Všeobecná veřejná správa a služby</t>
  </si>
  <si>
    <t>Zastupitelstva obcí - odměny + PK</t>
  </si>
  <si>
    <t>Volby do parlamentu ČR</t>
  </si>
  <si>
    <t>Volby do zastupitelstev v územních celcích</t>
  </si>
  <si>
    <t>Volby do evropského parlamentu</t>
  </si>
  <si>
    <t>Volba prezidenta republiky</t>
  </si>
  <si>
    <t>Městský úřad</t>
  </si>
  <si>
    <t>Činnost místní správy</t>
  </si>
  <si>
    <t>Obecné příjmy a výdaje z finančních operací</t>
  </si>
  <si>
    <t>Pojištění</t>
  </si>
  <si>
    <t>Ostatní finanční operace</t>
  </si>
  <si>
    <t>Finanční vypořádání minulých let</t>
  </si>
  <si>
    <t>Ostatní činnosti jinde nezařazené</t>
  </si>
  <si>
    <t>Výdaje celkem</t>
  </si>
  <si>
    <t xml:space="preserve">V Mníšku pod Brdy dne :  </t>
  </si>
  <si>
    <t>Vyvěšeno dne:</t>
  </si>
  <si>
    <t xml:space="preserve">SCHVÁLENÝ rozpočet města Mníšek pod Brdy na rok 2021 </t>
  </si>
  <si>
    <t xml:space="preserve">Projednáno zastupitelstvem města dne : </t>
  </si>
  <si>
    <t xml:space="preserve">Celková bilance hospodaření </t>
  </si>
  <si>
    <t xml:space="preserve">Upravený rozpočet </t>
  </si>
  <si>
    <t>Třída 5 - Běžné výdaje</t>
  </si>
  <si>
    <t>Třída 6 - Kapitálové výdaje</t>
  </si>
  <si>
    <t xml:space="preserve">Výdaje celkem </t>
  </si>
  <si>
    <t>Saldo (příjmy - výdaje)</t>
  </si>
  <si>
    <t>Splátky přijatých úvěrů</t>
  </si>
  <si>
    <t>Čerpání nového bankovního úvěru</t>
  </si>
  <si>
    <t>Zapojení zůstatku finančních prostředků z let minulých</t>
  </si>
  <si>
    <t>Financování celkem</t>
  </si>
  <si>
    <t>Zůstatek na bankovních účtech po pokrytí schodku</t>
  </si>
  <si>
    <t>Celková bilance hospodaření</t>
  </si>
  <si>
    <t xml:space="preserve">Předpoklad stavu na bankovních účtech - možnost pokrýt schodkové rozpočty </t>
  </si>
  <si>
    <t xml:space="preserve">Pro rok 2021 byl sestavem schodkový rozpočet. Důvodem je přesunutí nerealizovaných investičních akcí v roce 2020 do roku 2021 a tím navýšení zůstatku finančních prostředků na běžném účtu města, kterými bude schodek rozpočtu v roce 2021 plně vykrytý. </t>
  </si>
  <si>
    <r>
      <t xml:space="preserve"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 - plnění a aktualizace strategického a akčního plánu, realizace oprav a investic </t>
    </r>
    <r>
      <rPr>
        <sz val="10"/>
        <rFont val="Arial"/>
        <family val="2"/>
        <charset val="238"/>
      </rPr>
      <t>(stávající MÚ, obnova a výstavba VAK, rekonstrukce a zateplení zdravotního střediska, rekonstrukce DPS, výstavba retenčních nádrží, rekonstrukce ŠJ),</t>
    </r>
    <r>
      <rPr>
        <sz val="10"/>
        <rFont val="Arial"/>
        <family val="4"/>
        <charset val="238"/>
      </rPr>
      <t xml:space="preserve"> inženýring a projekční přípravy investičních akcí a rekonstrukcí</t>
    </r>
    <r>
      <rPr>
        <b/>
        <sz val="10"/>
        <rFont val="Arial"/>
        <family val="2"/>
        <charset val="238"/>
      </rPr>
      <t xml:space="preserve"> ( </t>
    </r>
    <r>
      <rPr>
        <sz val="10"/>
        <rFont val="Arial"/>
        <family val="2"/>
        <charset val="238"/>
      </rPr>
      <t>komunikace, chodníky, VAK, Bažantnice, Zdravotní středisko, Školní jídelna, Domov pro seniory, ČOV.</t>
    </r>
    <r>
      <rPr>
        <b/>
        <sz val="10"/>
        <rFont val="Arial"/>
        <family val="2"/>
        <charset val="238"/>
      </rPr>
      <t>.)</t>
    </r>
    <r>
      <rPr>
        <sz val="10"/>
        <rFont val="Arial"/>
        <family val="4"/>
        <charset val="238"/>
      </rPr>
      <t xml:space="preserve">. Rozpočet byl sestavován s ohledem na předpokládaný příjem v rámci RUD a s ohledem na předpokládaný vývoj státního rozpočtu, včetně dopadu daňového balíčku z listopadu 2020. Do příjmové části nejsou zapojeny dotační prostředky u kterých nebylo vydáno rozhodnutí, případně nebyla podepsána dotační smlouva. </t>
    </r>
  </si>
  <si>
    <t xml:space="preserve"> Mezi další priority patří opravy dalších komunikací, nutné opravy majetku města,opravy a údržby rybníků. Tyto investice a opravy jsou podpořeny v menším rozsahu a jsou rozloženy do jednotlivých let. Zbývající akce budou do rozpočtu zařazeny formou rozpočtových opatření v závislosti na vývoji příjmové strany rozpočtu (dotace, kompenzace výpadku veřejných financí). Mezi tyto projekty patří obnova VAK v závislosti na rekonstrukci průtahu města KSÚS (Pražská, Dobříšská, Kytínská), projekt nového MÚ, výstavba nových chodníků, výstavba retenční nádrže na Skalce, zateplení objektů měst, projektové dokumentace k revitalizaci Zámeckého rybníku, Plivátka a Pivovárky, další etapa kamerového systému.</t>
  </si>
  <si>
    <t xml:space="preserve">V příjmové části rozpočtu nejsou zapojeny příjmy, které mohou vzniknout z přijatých dotací, případně z ostatních příjmů města, které se nerozpočtují. </t>
  </si>
  <si>
    <t xml:space="preserve">Schválený rozpočet města Mníšek pod Brdy na 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</si>
</sst>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3" fillId="0" borderId="0" xfId="1" applyFont="1"/>
    <xf numFmtId="0" fontId="4" fillId="0" borderId="0" xfId="2" applyFont="1"/>
    <xf numFmtId="3" fontId="5" fillId="0" borderId="0" xfId="1" applyNumberFormat="1" applyFont="1"/>
    <xf numFmtId="0" fontId="2" fillId="0" borderId="0" xfId="2"/>
    <xf numFmtId="0" fontId="6" fillId="0" borderId="0" xfId="2" applyFont="1"/>
    <xf numFmtId="3" fontId="8" fillId="2" borderId="9" xfId="1" applyNumberFormat="1" applyFont="1" applyFill="1" applyBorder="1" applyAlignment="1">
      <alignment horizontal="center" vertical="center" wrapText="1"/>
    </xf>
    <xf numFmtId="3" fontId="8" fillId="2" borderId="10" xfId="1" applyNumberFormat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3" fontId="8" fillId="0" borderId="15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3" fontId="8" fillId="3" borderId="17" xfId="1" applyNumberFormat="1" applyFont="1" applyFill="1" applyBorder="1" applyAlignment="1">
      <alignment vertical="center"/>
    </xf>
    <xf numFmtId="0" fontId="8" fillId="0" borderId="19" xfId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3" fontId="8" fillId="0" borderId="20" xfId="1" applyNumberFormat="1" applyFont="1" applyBorder="1" applyAlignment="1">
      <alignment vertical="center"/>
    </xf>
    <xf numFmtId="3" fontId="8" fillId="0" borderId="21" xfId="1" applyNumberFormat="1" applyFont="1" applyBorder="1" applyAlignment="1">
      <alignment vertical="center"/>
    </xf>
    <xf numFmtId="3" fontId="9" fillId="2" borderId="24" xfId="2" applyNumberFormat="1" applyFont="1" applyFill="1" applyBorder="1"/>
    <xf numFmtId="3" fontId="9" fillId="2" borderId="22" xfId="2" applyNumberFormat="1" applyFont="1" applyFill="1" applyBorder="1"/>
    <xf numFmtId="3" fontId="7" fillId="3" borderId="25" xfId="2" applyNumberFormat="1" applyFont="1" applyFill="1" applyBorder="1"/>
    <xf numFmtId="3" fontId="10" fillId="4" borderId="14" xfId="1" applyNumberFormat="1" applyFont="1" applyFill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5" fillId="0" borderId="19" xfId="1" applyFont="1" applyBorder="1" applyAlignment="1">
      <alignment vertical="center" wrapText="1"/>
    </xf>
    <xf numFmtId="3" fontId="10" fillId="3" borderId="17" xfId="1" applyNumberFormat="1" applyFont="1" applyFill="1" applyBorder="1" applyAlignment="1">
      <alignment vertical="center"/>
    </xf>
    <xf numFmtId="3" fontId="6" fillId="2" borderId="24" xfId="2" applyNumberFormat="1" applyFont="1" applyFill="1" applyBorder="1"/>
    <xf numFmtId="3" fontId="6" fillId="2" borderId="22" xfId="2" applyNumberFormat="1" applyFont="1" applyFill="1" applyBorder="1"/>
    <xf numFmtId="3" fontId="6" fillId="3" borderId="25" xfId="1" applyNumberFormat="1" applyFont="1" applyFill="1" applyBorder="1" applyAlignment="1">
      <alignment vertical="center"/>
    </xf>
    <xf numFmtId="0" fontId="12" fillId="0" borderId="0" xfId="2" applyFont="1"/>
    <xf numFmtId="0" fontId="7" fillId="0" borderId="0" xfId="2" applyFont="1"/>
    <xf numFmtId="3" fontId="12" fillId="0" borderId="0" xfId="2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16" xfId="0" applyFont="1" applyBorder="1"/>
    <xf numFmtId="0" fontId="0" fillId="0" borderId="16" xfId="0" applyBorder="1"/>
    <xf numFmtId="14" fontId="0" fillId="0" borderId="16" xfId="0" applyNumberFormat="1" applyBorder="1"/>
    <xf numFmtId="3" fontId="5" fillId="0" borderId="0" xfId="2" applyNumberFormat="1" applyFont="1" applyAlignment="1">
      <alignment horizontal="right"/>
    </xf>
    <xf numFmtId="4" fontId="5" fillId="0" borderId="0" xfId="2" applyNumberFormat="1" applyFont="1" applyAlignment="1">
      <alignment horizontal="right"/>
    </xf>
    <xf numFmtId="0" fontId="5" fillId="0" borderId="0" xfId="2" applyFont="1"/>
    <xf numFmtId="3" fontId="7" fillId="0" borderId="0" xfId="2" applyNumberFormat="1" applyFont="1"/>
    <xf numFmtId="4" fontId="7" fillId="0" borderId="0" xfId="2" applyNumberFormat="1" applyFont="1"/>
    <xf numFmtId="3" fontId="5" fillId="0" borderId="0" xfId="2" applyNumberFormat="1" applyFont="1"/>
    <xf numFmtId="4" fontId="5" fillId="0" borderId="0" xfId="2" applyNumberFormat="1" applyFont="1"/>
    <xf numFmtId="3" fontId="7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3" fontId="10" fillId="0" borderId="0" xfId="2" applyNumberFormat="1" applyFont="1" applyAlignment="1">
      <alignment horizontal="center"/>
    </xf>
    <xf numFmtId="4" fontId="10" fillId="0" borderId="0" xfId="2" applyNumberFormat="1" applyFont="1" applyAlignment="1">
      <alignment horizontal="center"/>
    </xf>
    <xf numFmtId="0" fontId="10" fillId="0" borderId="0" xfId="2" applyFont="1"/>
    <xf numFmtId="3" fontId="10" fillId="0" borderId="0" xfId="2" applyNumberFormat="1" applyFont="1" applyAlignment="1">
      <alignment horizontal="right"/>
    </xf>
    <xf numFmtId="4" fontId="10" fillId="0" borderId="0" xfId="2" applyNumberFormat="1" applyFont="1" applyAlignment="1">
      <alignment horizontal="right"/>
    </xf>
    <xf numFmtId="3" fontId="10" fillId="0" borderId="0" xfId="2" applyNumberFormat="1" applyFont="1"/>
    <xf numFmtId="4" fontId="10" fillId="0" borderId="0" xfId="2" applyNumberFormat="1" applyFont="1"/>
    <xf numFmtId="3" fontId="13" fillId="0" borderId="0" xfId="2" applyNumberFormat="1" applyFont="1"/>
    <xf numFmtId="4" fontId="13" fillId="0" borderId="0" xfId="2" applyNumberFormat="1" applyFont="1"/>
    <xf numFmtId="0" fontId="13" fillId="0" borderId="0" xfId="2" applyFont="1"/>
    <xf numFmtId="14" fontId="5" fillId="0" borderId="0" xfId="2" applyNumberFormat="1" applyFont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7" fillId="3" borderId="6" xfId="1" applyNumberFormat="1" applyFont="1" applyFill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wrapText="1"/>
    </xf>
    <xf numFmtId="0" fontId="9" fillId="2" borderId="23" xfId="2" applyFont="1" applyFill="1" applyBorder="1" applyAlignment="1">
      <alignment wrapText="1"/>
    </xf>
    <xf numFmtId="0" fontId="6" fillId="2" borderId="22" xfId="2" applyFont="1" applyFill="1" applyBorder="1" applyAlignment="1">
      <alignment horizontal="center" wrapText="1"/>
    </xf>
    <xf numFmtId="0" fontId="6" fillId="2" borderId="23" xfId="2" applyFont="1" applyFill="1" applyBorder="1" applyAlignment="1">
      <alignment horizontal="center" wrapText="1"/>
    </xf>
    <xf numFmtId="0" fontId="14" fillId="0" borderId="0" xfId="2" applyFont="1"/>
    <xf numFmtId="0" fontId="15" fillId="0" borderId="0" xfId="1" applyFont="1"/>
    <xf numFmtId="0" fontId="6" fillId="0" borderId="0" xfId="1" applyFont="1"/>
    <xf numFmtId="0" fontId="7" fillId="0" borderId="0" xfId="1" applyFont="1"/>
    <xf numFmtId="0" fontId="7" fillId="2" borderId="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3" fontId="8" fillId="0" borderId="18" xfId="1" applyNumberFormat="1" applyFont="1" applyBorder="1" applyAlignment="1">
      <alignment vertical="center"/>
    </xf>
    <xf numFmtId="3" fontId="8" fillId="0" borderId="26" xfId="1" applyNumberFormat="1" applyFont="1" applyBorder="1" applyAlignment="1">
      <alignment vertical="center"/>
    </xf>
    <xf numFmtId="0" fontId="7" fillId="5" borderId="19" xfId="1" applyFont="1" applyFill="1" applyBorder="1" applyAlignment="1">
      <alignment vertical="center"/>
    </xf>
    <xf numFmtId="3" fontId="7" fillId="5" borderId="19" xfId="1" applyNumberFormat="1" applyFont="1" applyFill="1" applyBorder="1" applyAlignment="1">
      <alignment vertical="center"/>
    </xf>
    <xf numFmtId="3" fontId="7" fillId="5" borderId="28" xfId="1" applyNumberFormat="1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3" fontId="7" fillId="0" borderId="19" xfId="1" applyNumberFormat="1" applyFont="1" applyBorder="1" applyAlignment="1">
      <alignment vertical="center"/>
    </xf>
    <xf numFmtId="3" fontId="7" fillId="0" borderId="20" xfId="1" applyNumberFormat="1" applyFont="1" applyBorder="1" applyAlignment="1">
      <alignment vertical="center"/>
    </xf>
    <xf numFmtId="3" fontId="7" fillId="0" borderId="26" xfId="1" applyNumberFormat="1" applyFont="1" applyBorder="1" applyAlignment="1">
      <alignment vertical="center"/>
    </xf>
    <xf numFmtId="0" fontId="7" fillId="5" borderId="19" xfId="1" applyFont="1" applyFill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3" fontId="7" fillId="0" borderId="29" xfId="1" applyNumberFormat="1" applyFont="1" applyBorder="1" applyAlignment="1">
      <alignment vertical="center"/>
    </xf>
    <xf numFmtId="3" fontId="7" fillId="0" borderId="30" xfId="1" applyNumberFormat="1" applyFont="1" applyBorder="1" applyAlignment="1">
      <alignment vertical="center"/>
    </xf>
    <xf numFmtId="3" fontId="7" fillId="0" borderId="31" xfId="1" applyNumberFormat="1" applyFont="1" applyBorder="1" applyAlignment="1">
      <alignment vertical="center"/>
    </xf>
    <xf numFmtId="0" fontId="7" fillId="5" borderId="22" xfId="1" applyFont="1" applyFill="1" applyBorder="1" applyAlignment="1">
      <alignment vertical="center" wrapText="1"/>
    </xf>
    <xf numFmtId="3" fontId="7" fillId="5" borderId="22" xfId="1" applyNumberFormat="1" applyFont="1" applyFill="1" applyBorder="1" applyAlignment="1">
      <alignment vertical="center"/>
    </xf>
    <xf numFmtId="3" fontId="7" fillId="5" borderId="33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 wrapText="1"/>
    </xf>
    <xf numFmtId="3" fontId="7" fillId="0" borderId="14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0" fontId="8" fillId="0" borderId="19" xfId="1" applyFont="1" applyBorder="1" applyAlignment="1">
      <alignment vertical="center" wrapText="1"/>
    </xf>
    <xf numFmtId="0" fontId="17" fillId="0" borderId="35" xfId="1" applyFont="1" applyBorder="1" applyAlignment="1">
      <alignment vertical="center" wrapText="1"/>
    </xf>
    <xf numFmtId="3" fontId="17" fillId="0" borderId="35" xfId="1" applyNumberFormat="1" applyFont="1" applyBorder="1" applyAlignment="1">
      <alignment vertical="center"/>
    </xf>
    <xf numFmtId="3" fontId="17" fillId="0" borderId="36" xfId="1" applyNumberFormat="1" applyFont="1" applyBorder="1" applyAlignment="1">
      <alignment vertical="center"/>
    </xf>
    <xf numFmtId="0" fontId="7" fillId="0" borderId="22" xfId="1" applyFont="1" applyBorder="1" applyAlignment="1">
      <alignment vertical="center" wrapText="1"/>
    </xf>
    <xf numFmtId="3" fontId="7" fillId="0" borderId="24" xfId="1" applyNumberFormat="1" applyFont="1" applyBorder="1" applyAlignment="1">
      <alignment vertical="center"/>
    </xf>
    <xf numFmtId="3" fontId="7" fillId="0" borderId="25" xfId="1" applyNumberFormat="1" applyFont="1" applyBorder="1" applyAlignment="1">
      <alignment vertical="center"/>
    </xf>
    <xf numFmtId="0" fontId="7" fillId="0" borderId="0" xfId="1" applyFont="1" applyAlignment="1">
      <alignment vertical="center" wrapText="1"/>
    </xf>
    <xf numFmtId="3" fontId="7" fillId="0" borderId="0" xfId="1" applyNumberFormat="1" applyFont="1" applyAlignment="1">
      <alignment vertical="center"/>
    </xf>
    <xf numFmtId="3" fontId="0" fillId="0" borderId="0" xfId="0" applyNumberFormat="1"/>
    <xf numFmtId="0" fontId="17" fillId="0" borderId="22" xfId="1" applyFont="1" applyBorder="1" applyAlignment="1">
      <alignment vertical="center" wrapText="1"/>
    </xf>
    <xf numFmtId="3" fontId="17" fillId="0" borderId="22" xfId="1" applyNumberFormat="1" applyFont="1" applyBorder="1" applyAlignment="1">
      <alignment vertical="center"/>
    </xf>
    <xf numFmtId="3" fontId="17" fillId="0" borderId="38" xfId="1" applyNumberFormat="1" applyFont="1" applyBorder="1" applyAlignment="1">
      <alignment vertical="center"/>
    </xf>
    <xf numFmtId="3" fontId="17" fillId="0" borderId="34" xfId="1" applyNumberFormat="1" applyFont="1" applyBorder="1" applyAlignment="1">
      <alignment vertical="center"/>
    </xf>
    <xf numFmtId="3" fontId="17" fillId="3" borderId="25" xfId="1" applyNumberFormat="1" applyFont="1" applyFill="1" applyBorder="1" applyAlignment="1">
      <alignment vertical="center"/>
    </xf>
    <xf numFmtId="0" fontId="18" fillId="0" borderId="0" xfId="1" applyFont="1"/>
    <xf numFmtId="0" fontId="4" fillId="0" borderId="0" xfId="3" applyFont="1" applyAlignment="1">
      <alignment horizontal="left" vertical="top" wrapText="1"/>
    </xf>
    <xf numFmtId="0" fontId="9" fillId="0" borderId="0" xfId="1" applyFont="1"/>
    <xf numFmtId="0" fontId="19" fillId="0" borderId="0" xfId="3" applyFont="1" applyAlignment="1">
      <alignment horizontal="left" vertical="top" wrapText="1"/>
    </xf>
    <xf numFmtId="14" fontId="5" fillId="0" borderId="0" xfId="1" applyNumberFormat="1" applyFont="1"/>
    <xf numFmtId="3" fontId="8" fillId="2" borderId="0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>
      <alignment vertical="center"/>
    </xf>
    <xf numFmtId="3" fontId="7" fillId="6" borderId="17" xfId="1" applyNumberFormat="1" applyFont="1" applyFill="1" applyBorder="1" applyAlignment="1">
      <alignment vertical="center"/>
    </xf>
    <xf numFmtId="3" fontId="7" fillId="3" borderId="32" xfId="1" applyNumberFormat="1" applyFont="1" applyFill="1" applyBorder="1" applyAlignment="1">
      <alignment vertical="center"/>
    </xf>
    <xf numFmtId="3" fontId="16" fillId="6" borderId="25" xfId="1" applyNumberFormat="1" applyFont="1" applyFill="1" applyBorder="1" applyAlignment="1">
      <alignment vertical="center"/>
    </xf>
    <xf numFmtId="3" fontId="7" fillId="3" borderId="27" xfId="1" applyNumberFormat="1" applyFont="1" applyFill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3" fontId="17" fillId="3" borderId="37" xfId="1" applyNumberFormat="1" applyFont="1" applyFill="1" applyBorder="1" applyAlignment="1">
      <alignment vertical="center"/>
    </xf>
    <xf numFmtId="3" fontId="10" fillId="4" borderId="27" xfId="1" applyNumberFormat="1" applyFont="1" applyFill="1" applyBorder="1" applyAlignment="1">
      <alignment vertical="center"/>
    </xf>
  </cellXfs>
  <cellStyles count="4">
    <cellStyle name="Normální" xfId="0" builtinId="0"/>
    <cellStyle name="Normální 2 2" xfId="3" xr:uid="{5C4F2714-21CD-4895-B759-63FA3C137CD3}"/>
    <cellStyle name="Normální 8" xfId="2" xr:uid="{81DE2648-C91A-4A95-B38F-BEE921D5A0C7}"/>
    <cellStyle name="normální_čerp.-celek 1.-9.09" xfId="1" xr:uid="{05EEDFCC-76A9-4A27-B423-12F14EF11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5388-FB62-46D5-86E5-4B0FEEEB246E}">
  <sheetPr>
    <pageSetUpPr fitToPage="1"/>
  </sheetPr>
  <dimension ref="A1:E445"/>
  <sheetViews>
    <sheetView workbookViewId="0">
      <selection activeCell="F21" sqref="F21"/>
    </sheetView>
  </sheetViews>
  <sheetFormatPr defaultRowHeight="14.4" x14ac:dyDescent="0.3"/>
  <cols>
    <col min="1" max="1" width="41.33203125" customWidth="1"/>
    <col min="2" max="2" width="16.6640625" hidden="1" customWidth="1"/>
    <col min="3" max="3" width="17.33203125" hidden="1" customWidth="1"/>
    <col min="4" max="4" width="15.33203125" hidden="1" customWidth="1"/>
    <col min="5" max="5" width="23.33203125" customWidth="1"/>
    <col min="6" max="6" width="14.5546875" customWidth="1"/>
    <col min="7" max="7" width="13.109375" customWidth="1"/>
  </cols>
  <sheetData>
    <row r="1" spans="1:5" ht="23.4" x14ac:dyDescent="0.45">
      <c r="A1" s="1" t="s">
        <v>114</v>
      </c>
      <c r="B1" s="2"/>
      <c r="C1" s="2"/>
      <c r="D1" s="4"/>
      <c r="E1" s="74"/>
    </row>
    <row r="2" spans="1:5" ht="18" x14ac:dyDescent="0.35">
      <c r="A2" s="75"/>
      <c r="B2" s="4"/>
      <c r="C2" s="4"/>
      <c r="D2" s="4"/>
      <c r="E2" s="4"/>
    </row>
    <row r="3" spans="1:5" ht="18" x14ac:dyDescent="0.35">
      <c r="A3" s="76" t="s">
        <v>97</v>
      </c>
      <c r="B3" s="4"/>
      <c r="C3" s="4"/>
      <c r="D3" s="4"/>
      <c r="E3" s="4"/>
    </row>
    <row r="4" spans="1:5" ht="15.6" x14ac:dyDescent="0.3">
      <c r="A4" s="77"/>
      <c r="B4" s="4"/>
      <c r="C4" s="4"/>
      <c r="D4" s="4"/>
      <c r="E4" s="4"/>
    </row>
    <row r="5" spans="1:5" ht="18.600000000000001" thickBot="1" x14ac:dyDescent="0.4">
      <c r="A5" s="75"/>
      <c r="B5" s="4"/>
      <c r="C5" s="4"/>
      <c r="D5" s="4"/>
      <c r="E5" s="4"/>
    </row>
    <row r="6" spans="1:5" ht="15.75" customHeight="1" x14ac:dyDescent="0.3">
      <c r="A6" s="78" t="s">
        <v>1</v>
      </c>
      <c r="B6" s="63" t="s">
        <v>2</v>
      </c>
      <c r="C6" s="64"/>
      <c r="D6" s="65"/>
      <c r="E6" s="66" t="s">
        <v>3</v>
      </c>
    </row>
    <row r="7" spans="1:5" ht="29.4" thickBot="1" x14ac:dyDescent="0.35">
      <c r="A7" s="79"/>
      <c r="B7" s="6" t="s">
        <v>4</v>
      </c>
      <c r="C7" s="121" t="s">
        <v>98</v>
      </c>
      <c r="D7" s="9" t="s">
        <v>6</v>
      </c>
      <c r="E7" s="67"/>
    </row>
    <row r="8" spans="1:5" x14ac:dyDescent="0.3">
      <c r="A8" s="10" t="s">
        <v>7</v>
      </c>
      <c r="B8" s="11">
        <v>72655</v>
      </c>
      <c r="C8" s="17">
        <v>88389</v>
      </c>
      <c r="D8" s="80">
        <v>97313</v>
      </c>
      <c r="E8" s="122">
        <v>84310000</v>
      </c>
    </row>
    <row r="9" spans="1:5" x14ac:dyDescent="0.3">
      <c r="A9" s="15" t="s">
        <v>8</v>
      </c>
      <c r="B9" s="16">
        <v>11003</v>
      </c>
      <c r="C9" s="17">
        <v>11219</v>
      </c>
      <c r="D9" s="81">
        <v>12069</v>
      </c>
      <c r="E9" s="122">
        <v>12376000</v>
      </c>
    </row>
    <row r="10" spans="1:5" x14ac:dyDescent="0.3">
      <c r="A10" s="15" t="s">
        <v>9</v>
      </c>
      <c r="B10" s="16">
        <v>5020</v>
      </c>
      <c r="C10" s="17">
        <v>5020</v>
      </c>
      <c r="D10" s="81">
        <v>521</v>
      </c>
      <c r="E10" s="122">
        <v>3205000</v>
      </c>
    </row>
    <row r="11" spans="1:5" x14ac:dyDescent="0.3">
      <c r="A11" s="15" t="s">
        <v>10</v>
      </c>
      <c r="B11" s="16"/>
      <c r="C11" s="17"/>
      <c r="D11" s="81"/>
      <c r="E11" s="122">
        <v>0</v>
      </c>
    </row>
    <row r="12" spans="1:5" x14ac:dyDescent="0.3">
      <c r="A12" s="15" t="s">
        <v>11</v>
      </c>
      <c r="B12" s="16">
        <v>35747</v>
      </c>
      <c r="C12" s="17">
        <v>66867</v>
      </c>
      <c r="D12" s="81">
        <v>58856</v>
      </c>
      <c r="E12" s="122">
        <v>6500000</v>
      </c>
    </row>
    <row r="13" spans="1:5" ht="15.6" x14ac:dyDescent="0.3">
      <c r="A13" s="82" t="s">
        <v>12</v>
      </c>
      <c r="B13" s="83">
        <f>SUM(B8:B12)</f>
        <v>124425</v>
      </c>
      <c r="C13" s="83">
        <f>SUM(C8:C12)</f>
        <v>171495</v>
      </c>
      <c r="D13" s="84">
        <f t="shared" ref="D13:E13" si="0">SUM(D8:D12)</f>
        <v>168759</v>
      </c>
      <c r="E13" s="123">
        <f t="shared" si="0"/>
        <v>106391000</v>
      </c>
    </row>
    <row r="14" spans="1:5" ht="15.6" x14ac:dyDescent="0.3">
      <c r="A14" s="85"/>
      <c r="B14" s="86"/>
      <c r="C14" s="87"/>
      <c r="D14" s="88"/>
      <c r="E14" s="122"/>
    </row>
    <row r="15" spans="1:5" x14ac:dyDescent="0.3">
      <c r="A15" s="15" t="s">
        <v>99</v>
      </c>
      <c r="B15" s="16">
        <f>97402-11691</f>
        <v>85711</v>
      </c>
      <c r="C15" s="17">
        <f>114023-7141.442-200</f>
        <v>106681.558</v>
      </c>
      <c r="D15" s="81">
        <v>97870</v>
      </c>
      <c r="E15" s="122">
        <v>105290600</v>
      </c>
    </row>
    <row r="16" spans="1:5" x14ac:dyDescent="0.3">
      <c r="A16" s="15" t="s">
        <v>100</v>
      </c>
      <c r="B16" s="16">
        <v>95643</v>
      </c>
      <c r="C16" s="17">
        <v>126092</v>
      </c>
      <c r="D16" s="81">
        <v>36023</v>
      </c>
      <c r="E16" s="122">
        <f>21732000+3000000</f>
        <v>24732000</v>
      </c>
    </row>
    <row r="17" spans="1:5" ht="15.6" x14ac:dyDescent="0.3">
      <c r="A17" s="89" t="s">
        <v>101</v>
      </c>
      <c r="B17" s="83">
        <f>SUM(B15:B16)</f>
        <v>181354</v>
      </c>
      <c r="C17" s="83">
        <f>SUM(C15:C16)</f>
        <v>232773.55800000002</v>
      </c>
      <c r="D17" s="84">
        <f t="shared" ref="D17:E17" si="1">SUM(D15:D16)</f>
        <v>133893</v>
      </c>
      <c r="E17" s="123">
        <f t="shared" si="1"/>
        <v>130022600</v>
      </c>
    </row>
    <row r="18" spans="1:5" ht="16.2" thickBot="1" x14ac:dyDescent="0.35">
      <c r="A18" s="90"/>
      <c r="B18" s="91"/>
      <c r="C18" s="92"/>
      <c r="D18" s="93"/>
      <c r="E18" s="124"/>
    </row>
    <row r="19" spans="1:5" ht="16.2" thickBot="1" x14ac:dyDescent="0.35">
      <c r="A19" s="94" t="s">
        <v>102</v>
      </c>
      <c r="B19" s="95">
        <f>+B13-B17</f>
        <v>-56929</v>
      </c>
      <c r="C19" s="95">
        <f>+C13-C17</f>
        <v>-61278.558000000019</v>
      </c>
      <c r="D19" s="96">
        <f t="shared" ref="D19:E19" si="2">+D13-D17</f>
        <v>34866</v>
      </c>
      <c r="E19" s="125">
        <f t="shared" si="2"/>
        <v>-23631600</v>
      </c>
    </row>
    <row r="20" spans="1:5" ht="15.6" x14ac:dyDescent="0.3">
      <c r="A20" s="97"/>
      <c r="B20" s="98"/>
      <c r="C20" s="99"/>
      <c r="D20" s="100"/>
      <c r="E20" s="126"/>
    </row>
    <row r="21" spans="1:5" x14ac:dyDescent="0.3">
      <c r="A21" s="101" t="s">
        <v>103</v>
      </c>
      <c r="B21" s="16">
        <v>-4380</v>
      </c>
      <c r="C21" s="17">
        <v>-4380</v>
      </c>
      <c r="D21" s="81">
        <v>-4380</v>
      </c>
      <c r="E21" s="122">
        <v>-6889000</v>
      </c>
    </row>
    <row r="22" spans="1:5" x14ac:dyDescent="0.3">
      <c r="A22" s="101" t="s">
        <v>104</v>
      </c>
      <c r="B22" s="16">
        <v>40000</v>
      </c>
      <c r="C22" s="17">
        <v>40000</v>
      </c>
      <c r="D22" s="81">
        <v>0</v>
      </c>
      <c r="E22" s="14"/>
    </row>
    <row r="23" spans="1:5" ht="28.8" x14ac:dyDescent="0.3">
      <c r="A23" s="101" t="s">
        <v>105</v>
      </c>
      <c r="B23" s="16">
        <f>33000-11691</f>
        <v>21309</v>
      </c>
      <c r="C23" s="17">
        <f>33000-7141.442-200</f>
        <v>25658.558000000001</v>
      </c>
      <c r="D23" s="81">
        <v>-30486</v>
      </c>
      <c r="E23" s="14">
        <f>27520600+3000000</f>
        <v>30520600</v>
      </c>
    </row>
    <row r="24" spans="1:5" ht="15.6" x14ac:dyDescent="0.3">
      <c r="A24" s="89" t="s">
        <v>106</v>
      </c>
      <c r="B24" s="83">
        <f>SUM(B21:B23)</f>
        <v>56929</v>
      </c>
      <c r="C24" s="83">
        <f t="shared" ref="C24:E24" si="3">SUM(C21:C23)</f>
        <v>61278.558000000005</v>
      </c>
      <c r="D24" s="83">
        <f t="shared" si="3"/>
        <v>-34866</v>
      </c>
      <c r="E24" s="123">
        <f t="shared" si="3"/>
        <v>23631600</v>
      </c>
    </row>
    <row r="25" spans="1:5" ht="23.25" customHeight="1" thickBot="1" x14ac:dyDescent="0.35">
      <c r="A25" s="102" t="s">
        <v>107</v>
      </c>
      <c r="B25" s="103"/>
      <c r="C25" s="104"/>
      <c r="D25" s="127"/>
      <c r="E25" s="128">
        <f>+E29-E23</f>
        <v>16479400</v>
      </c>
    </row>
    <row r="26" spans="1:5" ht="16.2" thickBot="1" x14ac:dyDescent="0.35">
      <c r="A26" s="105" t="s">
        <v>108</v>
      </c>
      <c r="B26" s="106">
        <f t="shared" ref="B26:E26" si="4">+B24+B19</f>
        <v>0</v>
      </c>
      <c r="C26" s="106">
        <f t="shared" si="4"/>
        <v>0</v>
      </c>
      <c r="D26" s="106">
        <f t="shared" si="4"/>
        <v>0</v>
      </c>
      <c r="E26" s="107">
        <f t="shared" si="4"/>
        <v>0</v>
      </c>
    </row>
    <row r="27" spans="1:5" ht="15.6" x14ac:dyDescent="0.3">
      <c r="A27" s="108"/>
      <c r="B27" s="109"/>
      <c r="C27" s="109"/>
      <c r="D27" s="109"/>
      <c r="E27" s="109"/>
    </row>
    <row r="28" spans="1:5" ht="16.2" thickBot="1" x14ac:dyDescent="0.35">
      <c r="A28" s="108"/>
      <c r="B28" s="109"/>
      <c r="C28" s="109"/>
      <c r="D28" s="109"/>
      <c r="E28" s="110"/>
    </row>
    <row r="29" spans="1:5" ht="28.2" thickBot="1" x14ac:dyDescent="0.35">
      <c r="A29" s="111" t="s">
        <v>109</v>
      </c>
      <c r="B29" s="112">
        <v>29452</v>
      </c>
      <c r="C29" s="113">
        <v>29452</v>
      </c>
      <c r="D29" s="114">
        <v>59938</v>
      </c>
      <c r="E29" s="115">
        <v>47000000</v>
      </c>
    </row>
    <row r="30" spans="1:5" ht="15.6" x14ac:dyDescent="0.3">
      <c r="A30" s="108"/>
      <c r="B30" s="109"/>
      <c r="C30" s="109"/>
      <c r="D30" s="109"/>
      <c r="E30" s="109"/>
    </row>
    <row r="31" spans="1:5" ht="15.6" x14ac:dyDescent="0.3">
      <c r="A31" s="116"/>
      <c r="B31" s="4"/>
      <c r="C31" s="4"/>
      <c r="D31" s="4"/>
      <c r="E31" s="4"/>
    </row>
    <row r="32" spans="1:5" ht="55.2" customHeight="1" x14ac:dyDescent="0.3">
      <c r="A32" s="117" t="s">
        <v>110</v>
      </c>
      <c r="B32" s="117"/>
      <c r="C32" s="117"/>
      <c r="D32" s="117"/>
      <c r="E32" s="117"/>
    </row>
    <row r="33" spans="1:5" ht="15.6" x14ac:dyDescent="0.3">
      <c r="A33" s="118"/>
      <c r="B33" s="4"/>
      <c r="C33" s="4"/>
      <c r="D33" s="4"/>
      <c r="E33" s="4"/>
    </row>
    <row r="34" spans="1:5" ht="201.6" customHeight="1" x14ac:dyDescent="0.3">
      <c r="A34" s="119" t="s">
        <v>111</v>
      </c>
      <c r="B34" s="119"/>
      <c r="C34" s="119"/>
      <c r="D34" s="119"/>
      <c r="E34" s="119"/>
    </row>
    <row r="35" spans="1:5" ht="16.95" customHeight="1" x14ac:dyDescent="0.3">
      <c r="A35" s="118"/>
      <c r="B35" s="4"/>
      <c r="C35" s="4"/>
      <c r="D35" s="4"/>
      <c r="E35" s="4"/>
    </row>
    <row r="36" spans="1:5" ht="148.19999999999999" customHeight="1" x14ac:dyDescent="0.3">
      <c r="A36" s="119" t="s">
        <v>112</v>
      </c>
      <c r="B36" s="119"/>
      <c r="C36" s="119"/>
      <c r="D36" s="119"/>
      <c r="E36" s="119"/>
    </row>
    <row r="37" spans="1:5" ht="12.6" customHeight="1" x14ac:dyDescent="0.3">
      <c r="A37" s="118"/>
    </row>
    <row r="38" spans="1:5" ht="37.799999999999997" customHeight="1" x14ac:dyDescent="0.3">
      <c r="A38" s="119" t="s">
        <v>113</v>
      </c>
      <c r="B38" s="119"/>
      <c r="C38" s="119"/>
      <c r="D38" s="119"/>
      <c r="E38" s="119"/>
    </row>
    <row r="39" spans="1:5" ht="15.6" x14ac:dyDescent="0.3">
      <c r="A39" s="118"/>
    </row>
    <row r="40" spans="1:5" ht="15.6" x14ac:dyDescent="0.3">
      <c r="A40" s="118"/>
    </row>
    <row r="41" spans="1:5" ht="15.6" x14ac:dyDescent="0.3">
      <c r="A41" s="118"/>
    </row>
    <row r="42" spans="1:5" ht="15.6" x14ac:dyDescent="0.3">
      <c r="A42" s="118"/>
    </row>
    <row r="43" spans="1:5" ht="15.6" x14ac:dyDescent="0.3">
      <c r="A43" s="118"/>
    </row>
    <row r="445" spans="1:5" x14ac:dyDescent="0.3">
      <c r="A445" s="120"/>
      <c r="B445" s="4"/>
      <c r="C445" s="4"/>
      <c r="D445" s="4"/>
      <c r="E445" s="4"/>
    </row>
  </sheetData>
  <mergeCells count="7">
    <mergeCell ref="A32:E32"/>
    <mergeCell ref="A34:E34"/>
    <mergeCell ref="A36:E36"/>
    <mergeCell ref="A38:E38"/>
    <mergeCell ref="A6:A7"/>
    <mergeCell ref="B6:D6"/>
    <mergeCell ref="E6:E7"/>
  </mergeCells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6C55-FDF7-400E-8D3E-F0B74ABA059D}">
  <dimension ref="A1:F505"/>
  <sheetViews>
    <sheetView tabSelected="1" zoomScale="136" zoomScaleNormal="136" workbookViewId="0"/>
  </sheetViews>
  <sheetFormatPr defaultRowHeight="14.4" x14ac:dyDescent="0.3"/>
  <cols>
    <col min="1" max="1" width="10.44140625" customWidth="1"/>
    <col min="2" max="2" width="38.33203125" customWidth="1"/>
    <col min="3" max="3" width="16.6640625" hidden="1" customWidth="1"/>
    <col min="4" max="4" width="18.88671875" hidden="1" customWidth="1"/>
    <col min="5" max="5" width="0.109375" customWidth="1"/>
    <col min="6" max="6" width="14.6640625" customWidth="1"/>
  </cols>
  <sheetData>
    <row r="1" spans="1:6" ht="23.4" x14ac:dyDescent="0.45">
      <c r="A1" s="1" t="s">
        <v>95</v>
      </c>
      <c r="B1" s="1"/>
      <c r="C1" s="2"/>
      <c r="D1" s="2"/>
      <c r="E1" s="2"/>
      <c r="F1" s="3"/>
    </row>
    <row r="2" spans="1:6" x14ac:dyDescent="0.3">
      <c r="A2" s="4"/>
      <c r="B2" s="4"/>
      <c r="C2" s="4"/>
      <c r="D2" s="4"/>
      <c r="E2" s="4"/>
      <c r="F2" s="4"/>
    </row>
    <row r="3" spans="1:6" ht="18" x14ac:dyDescent="0.35">
      <c r="A3" s="5" t="s">
        <v>0</v>
      </c>
      <c r="B3" s="5"/>
      <c r="C3" s="4"/>
      <c r="D3" s="4"/>
      <c r="E3" s="4"/>
      <c r="F3" s="4"/>
    </row>
    <row r="4" spans="1:6" ht="18.600000000000001" thickBot="1" x14ac:dyDescent="0.4">
      <c r="A4" s="5"/>
      <c r="B4" s="5"/>
      <c r="C4" s="4"/>
      <c r="D4" s="4"/>
      <c r="E4" s="4"/>
      <c r="F4" s="4"/>
    </row>
    <row r="5" spans="1:6" ht="15.6" x14ac:dyDescent="0.3">
      <c r="A5" s="59" t="s">
        <v>1</v>
      </c>
      <c r="B5" s="60"/>
      <c r="C5" s="63" t="s">
        <v>2</v>
      </c>
      <c r="D5" s="64"/>
      <c r="E5" s="64"/>
      <c r="F5" s="66" t="s">
        <v>3</v>
      </c>
    </row>
    <row r="6" spans="1:6" ht="30" customHeight="1" thickBot="1" x14ac:dyDescent="0.35">
      <c r="A6" s="61"/>
      <c r="B6" s="62"/>
      <c r="C6" s="6" t="s">
        <v>4</v>
      </c>
      <c r="D6" s="7" t="s">
        <v>5</v>
      </c>
      <c r="E6" s="8" t="s">
        <v>6</v>
      </c>
      <c r="F6" s="67"/>
    </row>
    <row r="7" spans="1:6" x14ac:dyDescent="0.3">
      <c r="A7" s="10" t="s">
        <v>7</v>
      </c>
      <c r="B7" s="10"/>
      <c r="C7" s="11">
        <v>72655</v>
      </c>
      <c r="D7" s="12">
        <v>88389</v>
      </c>
      <c r="E7" s="13">
        <v>97313</v>
      </c>
      <c r="F7" s="14">
        <v>84310000</v>
      </c>
    </row>
    <row r="8" spans="1:6" x14ac:dyDescent="0.3">
      <c r="A8" s="15" t="s">
        <v>8</v>
      </c>
      <c r="B8" s="15"/>
      <c r="C8" s="16">
        <v>11003</v>
      </c>
      <c r="D8" s="17">
        <v>11219</v>
      </c>
      <c r="E8" s="18">
        <v>12069</v>
      </c>
      <c r="F8" s="14">
        <v>12376000</v>
      </c>
    </row>
    <row r="9" spans="1:6" x14ac:dyDescent="0.3">
      <c r="A9" s="15" t="s">
        <v>9</v>
      </c>
      <c r="B9" s="15"/>
      <c r="C9" s="16">
        <v>5020</v>
      </c>
      <c r="D9" s="17">
        <v>5020</v>
      </c>
      <c r="E9" s="18">
        <v>521</v>
      </c>
      <c r="F9" s="14">
        <v>3205000</v>
      </c>
    </row>
    <row r="10" spans="1:6" x14ac:dyDescent="0.3">
      <c r="A10" s="15" t="s">
        <v>10</v>
      </c>
      <c r="B10" s="15"/>
      <c r="C10" s="16"/>
      <c r="D10" s="17"/>
      <c r="E10" s="18"/>
      <c r="F10" s="14">
        <v>0</v>
      </c>
    </row>
    <row r="11" spans="1:6" ht="15" thickBot="1" x14ac:dyDescent="0.35">
      <c r="A11" s="15" t="s">
        <v>11</v>
      </c>
      <c r="B11" s="15"/>
      <c r="C11" s="16">
        <v>35747</v>
      </c>
      <c r="D11" s="17">
        <v>66867</v>
      </c>
      <c r="E11" s="18">
        <v>58856</v>
      </c>
      <c r="F11" s="14">
        <v>6500000</v>
      </c>
    </row>
    <row r="12" spans="1:6" ht="16.2" thickBot="1" x14ac:dyDescent="0.35">
      <c r="A12" s="70" t="s">
        <v>12</v>
      </c>
      <c r="B12" s="71"/>
      <c r="C12" s="19">
        <f t="shared" ref="C12:F12" si="0">SUM(C7:C11)</f>
        <v>124425</v>
      </c>
      <c r="D12" s="19">
        <f t="shared" si="0"/>
        <v>171495</v>
      </c>
      <c r="E12" s="20">
        <f t="shared" si="0"/>
        <v>168759</v>
      </c>
      <c r="F12" s="21">
        <f t="shared" si="0"/>
        <v>106391000</v>
      </c>
    </row>
    <row r="13" spans="1:6" x14ac:dyDescent="0.3">
      <c r="A13" s="4"/>
      <c r="B13" s="4"/>
      <c r="C13" s="4"/>
      <c r="D13" s="4"/>
      <c r="E13" s="4"/>
      <c r="F13" s="4"/>
    </row>
    <row r="14" spans="1:6" ht="18" x14ac:dyDescent="0.35">
      <c r="A14" s="5" t="s">
        <v>13</v>
      </c>
      <c r="B14" s="5"/>
      <c r="C14" s="4"/>
      <c r="D14" s="4"/>
      <c r="E14" s="4"/>
      <c r="F14" s="4"/>
    </row>
    <row r="15" spans="1:6" ht="18.600000000000001" thickBot="1" x14ac:dyDescent="0.4">
      <c r="A15" s="5"/>
      <c r="B15" s="5"/>
      <c r="C15" s="4"/>
      <c r="D15" s="4"/>
      <c r="E15" s="4"/>
      <c r="F15" s="4"/>
    </row>
    <row r="16" spans="1:6" ht="15.75" customHeight="1" x14ac:dyDescent="0.3">
      <c r="A16" s="59" t="s">
        <v>14</v>
      </c>
      <c r="B16" s="60"/>
      <c r="C16" s="63" t="s">
        <v>2</v>
      </c>
      <c r="D16" s="64"/>
      <c r="E16" s="64"/>
      <c r="F16" s="66" t="s">
        <v>3</v>
      </c>
    </row>
    <row r="17" spans="1:6" ht="28.95" customHeight="1" thickBot="1" x14ac:dyDescent="0.35">
      <c r="A17" s="61"/>
      <c r="B17" s="62"/>
      <c r="C17" s="6" t="s">
        <v>4</v>
      </c>
      <c r="D17" s="6" t="s">
        <v>5</v>
      </c>
      <c r="E17" s="8" t="s">
        <v>6</v>
      </c>
      <c r="F17" s="67"/>
    </row>
    <row r="18" spans="1:6" x14ac:dyDescent="0.3">
      <c r="A18" s="68" t="s">
        <v>15</v>
      </c>
      <c r="B18" s="69"/>
      <c r="C18" s="22">
        <f>SUM(C20)</f>
        <v>100</v>
      </c>
      <c r="D18" s="22">
        <f t="shared" ref="D18:E18" si="1">SUM(D20)</f>
        <v>100</v>
      </c>
      <c r="E18" s="22">
        <f t="shared" si="1"/>
        <v>51</v>
      </c>
      <c r="F18" s="129">
        <f t="shared" ref="F18" si="2">SUM(F19:F20)</f>
        <v>150000</v>
      </c>
    </row>
    <row r="19" spans="1:6" x14ac:dyDescent="0.3">
      <c r="A19" s="15">
        <v>1014</v>
      </c>
      <c r="B19" s="15" t="s">
        <v>16</v>
      </c>
      <c r="C19" s="16">
        <v>100</v>
      </c>
      <c r="D19" s="17">
        <v>100</v>
      </c>
      <c r="E19" s="18">
        <v>51</v>
      </c>
      <c r="F19" s="14">
        <v>100000</v>
      </c>
    </row>
    <row r="20" spans="1:6" ht="15" thickBot="1" x14ac:dyDescent="0.35">
      <c r="A20" s="15">
        <v>1070</v>
      </c>
      <c r="B20" s="15" t="s">
        <v>17</v>
      </c>
      <c r="C20" s="16">
        <v>100</v>
      </c>
      <c r="D20" s="17">
        <v>100</v>
      </c>
      <c r="E20" s="18">
        <v>51</v>
      </c>
      <c r="F20" s="14">
        <v>50000</v>
      </c>
    </row>
    <row r="21" spans="1:6" x14ac:dyDescent="0.3">
      <c r="A21" s="68" t="s">
        <v>18</v>
      </c>
      <c r="B21" s="69"/>
      <c r="C21" s="22">
        <f t="shared" ref="C21:F21" si="3">SUM(C22:C33)</f>
        <v>27570</v>
      </c>
      <c r="D21" s="22">
        <f t="shared" si="3"/>
        <v>28072.959999999999</v>
      </c>
      <c r="E21" s="22">
        <f t="shared" si="3"/>
        <v>19134.669999999998</v>
      </c>
      <c r="F21" s="129">
        <f t="shared" si="3"/>
        <v>32961000</v>
      </c>
    </row>
    <row r="22" spans="1:6" x14ac:dyDescent="0.3">
      <c r="A22" s="15">
        <v>2141</v>
      </c>
      <c r="B22" s="15" t="s">
        <v>19</v>
      </c>
      <c r="C22" s="16">
        <v>320</v>
      </c>
      <c r="D22" s="17">
        <v>320</v>
      </c>
      <c r="E22" s="18">
        <v>26.2</v>
      </c>
      <c r="F22" s="14">
        <v>300000</v>
      </c>
    </row>
    <row r="23" spans="1:6" x14ac:dyDescent="0.3">
      <c r="A23" s="15">
        <v>2143</v>
      </c>
      <c r="B23" s="15" t="s">
        <v>20</v>
      </c>
      <c r="C23" s="16"/>
      <c r="D23" s="17"/>
      <c r="E23" s="18"/>
      <c r="F23" s="14">
        <v>61000</v>
      </c>
    </row>
    <row r="24" spans="1:6" x14ac:dyDescent="0.3">
      <c r="A24" s="15">
        <v>2212</v>
      </c>
      <c r="B24" s="15" t="s">
        <v>21</v>
      </c>
      <c r="C24" s="16">
        <v>9220</v>
      </c>
      <c r="D24" s="17">
        <v>9770</v>
      </c>
      <c r="E24" s="18">
        <v>9247</v>
      </c>
      <c r="F24" s="14">
        <v>13250000</v>
      </c>
    </row>
    <row r="25" spans="1:6" x14ac:dyDescent="0.3">
      <c r="A25" s="15">
        <v>2219</v>
      </c>
      <c r="B25" s="15" t="s">
        <v>22</v>
      </c>
      <c r="C25" s="16">
        <v>4690</v>
      </c>
      <c r="D25" s="17">
        <v>4722.5</v>
      </c>
      <c r="E25" s="18">
        <v>2467.6</v>
      </c>
      <c r="F25" s="14">
        <v>3870000</v>
      </c>
    </row>
    <row r="26" spans="1:6" x14ac:dyDescent="0.3">
      <c r="A26" s="15">
        <v>2221</v>
      </c>
      <c r="B26" s="15" t="s">
        <v>23</v>
      </c>
      <c r="C26" s="16"/>
      <c r="D26" s="17"/>
      <c r="E26" s="18">
        <v>0</v>
      </c>
      <c r="F26" s="14">
        <v>0</v>
      </c>
    </row>
    <row r="27" spans="1:6" x14ac:dyDescent="0.3">
      <c r="A27" s="15">
        <v>2292</v>
      </c>
      <c r="B27" s="15" t="s">
        <v>24</v>
      </c>
      <c r="C27" s="16">
        <v>3300</v>
      </c>
      <c r="D27" s="17">
        <v>3470.46</v>
      </c>
      <c r="E27" s="18">
        <v>3467.67</v>
      </c>
      <c r="F27" s="14">
        <v>4750000</v>
      </c>
    </row>
    <row r="28" spans="1:6" x14ac:dyDescent="0.3">
      <c r="A28" s="15">
        <v>2223</v>
      </c>
      <c r="B28" s="15" t="s">
        <v>25</v>
      </c>
      <c r="C28" s="16">
        <v>10</v>
      </c>
      <c r="D28" s="17">
        <v>10</v>
      </c>
      <c r="E28" s="18">
        <v>0</v>
      </c>
      <c r="F28" s="14">
        <v>10000</v>
      </c>
    </row>
    <row r="29" spans="1:6" x14ac:dyDescent="0.3">
      <c r="A29" s="15">
        <v>2229</v>
      </c>
      <c r="B29" s="15" t="s">
        <v>26</v>
      </c>
      <c r="C29" s="16">
        <v>200</v>
      </c>
      <c r="D29" s="17">
        <v>200</v>
      </c>
      <c r="E29" s="18">
        <v>163.30000000000001</v>
      </c>
      <c r="F29" s="14">
        <v>100000</v>
      </c>
    </row>
    <row r="30" spans="1:6" x14ac:dyDescent="0.3">
      <c r="A30" s="15">
        <v>2310</v>
      </c>
      <c r="B30" s="15" t="s">
        <v>27</v>
      </c>
      <c r="C30" s="16">
        <v>3500</v>
      </c>
      <c r="D30" s="17">
        <v>3250</v>
      </c>
      <c r="E30" s="18">
        <v>1360.2</v>
      </c>
      <c r="F30" s="14">
        <v>4650000</v>
      </c>
    </row>
    <row r="31" spans="1:6" x14ac:dyDescent="0.3">
      <c r="A31" s="15">
        <v>2321</v>
      </c>
      <c r="B31" s="15" t="s">
        <v>28</v>
      </c>
      <c r="C31" s="16">
        <v>5780</v>
      </c>
      <c r="D31" s="17">
        <v>5780</v>
      </c>
      <c r="E31" s="18">
        <v>1855.1</v>
      </c>
      <c r="F31" s="14">
        <v>3655000</v>
      </c>
    </row>
    <row r="32" spans="1:6" x14ac:dyDescent="0.3">
      <c r="A32" s="15">
        <v>2341</v>
      </c>
      <c r="B32" s="15" t="s">
        <v>29</v>
      </c>
      <c r="C32" s="16">
        <v>550</v>
      </c>
      <c r="D32" s="17">
        <v>550</v>
      </c>
      <c r="E32" s="18">
        <v>547.6</v>
      </c>
      <c r="F32" s="14">
        <v>510000</v>
      </c>
    </row>
    <row r="33" spans="1:6" ht="15" thickBot="1" x14ac:dyDescent="0.35">
      <c r="A33" s="15">
        <v>2322</v>
      </c>
      <c r="B33" s="15" t="s">
        <v>30</v>
      </c>
      <c r="C33" s="16"/>
      <c r="D33" s="17"/>
      <c r="E33" s="18"/>
      <c r="F33" s="14">
        <v>1805000</v>
      </c>
    </row>
    <row r="34" spans="1:6" x14ac:dyDescent="0.3">
      <c r="A34" s="68" t="s">
        <v>31</v>
      </c>
      <c r="B34" s="69"/>
      <c r="C34" s="22">
        <f>SUM(C35:C61)</f>
        <v>21414</v>
      </c>
      <c r="D34" s="22">
        <f>SUM(D35:D61)</f>
        <v>24083.98</v>
      </c>
      <c r="E34" s="22">
        <f>SUM(E35:E61)</f>
        <v>21149.305000000004</v>
      </c>
      <c r="F34" s="129">
        <f>SUM(F35:F61)-F36-F37</f>
        <v>22782000</v>
      </c>
    </row>
    <row r="35" spans="1:6" x14ac:dyDescent="0.3">
      <c r="A35" s="15">
        <v>3111</v>
      </c>
      <c r="B35" s="15" t="s">
        <v>32</v>
      </c>
      <c r="C35" s="16">
        <v>2210</v>
      </c>
      <c r="D35" s="17">
        <v>2567.1999999999998</v>
      </c>
      <c r="E35" s="18">
        <v>2567.1999999999998</v>
      </c>
      <c r="F35" s="14">
        <v>2277000</v>
      </c>
    </row>
    <row r="36" spans="1:6" x14ac:dyDescent="0.3">
      <c r="A36" s="15"/>
      <c r="B36" s="23" t="s">
        <v>33</v>
      </c>
      <c r="C36" s="16"/>
      <c r="D36" s="17"/>
      <c r="E36" s="18"/>
      <c r="F36" s="14">
        <f>1280000-150000</f>
        <v>1130000</v>
      </c>
    </row>
    <row r="37" spans="1:6" x14ac:dyDescent="0.3">
      <c r="A37" s="15"/>
      <c r="B37" s="23" t="s">
        <v>34</v>
      </c>
      <c r="C37" s="16"/>
      <c r="D37" s="17"/>
      <c r="E37" s="18"/>
      <c r="F37" s="14">
        <f>1427000-280000</f>
        <v>1147000</v>
      </c>
    </row>
    <row r="38" spans="1:6" x14ac:dyDescent="0.3">
      <c r="A38" s="15">
        <v>3113</v>
      </c>
      <c r="B38" s="15" t="s">
        <v>35</v>
      </c>
      <c r="C38" s="16">
        <v>6860</v>
      </c>
      <c r="D38" s="17">
        <v>8079.78</v>
      </c>
      <c r="E38" s="18">
        <v>7843.39</v>
      </c>
      <c r="F38" s="14">
        <v>8171000</v>
      </c>
    </row>
    <row r="39" spans="1:6" x14ac:dyDescent="0.3">
      <c r="A39" s="15">
        <v>3114</v>
      </c>
      <c r="B39" s="15" t="s">
        <v>36</v>
      </c>
      <c r="C39" s="16">
        <v>424</v>
      </c>
      <c r="D39" s="17">
        <v>424</v>
      </c>
      <c r="E39" s="18">
        <v>423.9</v>
      </c>
      <c r="F39" s="14">
        <v>440000</v>
      </c>
    </row>
    <row r="40" spans="1:6" x14ac:dyDescent="0.3">
      <c r="A40" s="15">
        <v>3115</v>
      </c>
      <c r="B40" s="15" t="s">
        <v>37</v>
      </c>
      <c r="C40" s="16">
        <v>0</v>
      </c>
      <c r="D40" s="17">
        <v>260</v>
      </c>
      <c r="E40" s="18">
        <v>69</v>
      </c>
      <c r="F40" s="14">
        <v>144000</v>
      </c>
    </row>
    <row r="41" spans="1:6" x14ac:dyDescent="0.3">
      <c r="A41" s="15">
        <v>3231</v>
      </c>
      <c r="B41" s="15" t="s">
        <v>38</v>
      </c>
      <c r="C41" s="16">
        <v>100</v>
      </c>
      <c r="D41" s="17">
        <v>100</v>
      </c>
      <c r="E41" s="18">
        <v>23.28</v>
      </c>
      <c r="F41" s="14">
        <v>30000</v>
      </c>
    </row>
    <row r="42" spans="1:6" x14ac:dyDescent="0.3">
      <c r="A42" s="15">
        <v>3314</v>
      </c>
      <c r="B42" s="15" t="s">
        <v>39</v>
      </c>
      <c r="C42" s="16">
        <v>585</v>
      </c>
      <c r="D42" s="17">
        <v>585</v>
      </c>
      <c r="E42" s="18">
        <v>424.37</v>
      </c>
      <c r="F42" s="14">
        <v>540000</v>
      </c>
    </row>
    <row r="43" spans="1:6" x14ac:dyDescent="0.3">
      <c r="A43" s="15">
        <v>3319</v>
      </c>
      <c r="B43" s="15" t="s">
        <v>40</v>
      </c>
      <c r="C43" s="16">
        <v>7</v>
      </c>
      <c r="D43" s="17">
        <v>7</v>
      </c>
      <c r="E43" s="18">
        <v>3</v>
      </c>
      <c r="F43" s="14">
        <v>3500</v>
      </c>
    </row>
    <row r="44" spans="1:6" x14ac:dyDescent="0.3">
      <c r="A44" s="15">
        <v>3322</v>
      </c>
      <c r="B44" s="15" t="s">
        <v>41</v>
      </c>
      <c r="C44" s="16">
        <v>450</v>
      </c>
      <c r="D44" s="17">
        <v>550</v>
      </c>
      <c r="E44" s="18">
        <v>546.26</v>
      </c>
      <c r="F44" s="14">
        <v>572000</v>
      </c>
    </row>
    <row r="45" spans="1:6" ht="32.4" customHeight="1" x14ac:dyDescent="0.3">
      <c r="A45" s="15">
        <v>3326</v>
      </c>
      <c r="B45" s="24" t="s">
        <v>42</v>
      </c>
      <c r="C45" s="16">
        <v>80</v>
      </c>
      <c r="D45" s="17">
        <v>80</v>
      </c>
      <c r="E45" s="18">
        <v>62.87</v>
      </c>
      <c r="F45" s="14">
        <v>170000</v>
      </c>
    </row>
    <row r="46" spans="1:6" x14ac:dyDescent="0.3">
      <c r="A46" s="15">
        <v>3341</v>
      </c>
      <c r="B46" s="15" t="s">
        <v>43</v>
      </c>
      <c r="C46" s="16">
        <v>40</v>
      </c>
      <c r="D46" s="17">
        <v>40</v>
      </c>
      <c r="E46" s="18">
        <v>39.96</v>
      </c>
      <c r="F46" s="14">
        <v>85000</v>
      </c>
    </row>
    <row r="47" spans="1:6" x14ac:dyDescent="0.3">
      <c r="A47" s="15">
        <v>3349</v>
      </c>
      <c r="B47" s="15" t="s">
        <v>44</v>
      </c>
      <c r="C47" s="16">
        <v>385</v>
      </c>
      <c r="D47" s="17">
        <v>385</v>
      </c>
      <c r="E47" s="18">
        <v>362.08</v>
      </c>
      <c r="F47" s="14">
        <v>372000</v>
      </c>
    </row>
    <row r="48" spans="1:6" x14ac:dyDescent="0.3">
      <c r="A48" s="15">
        <v>3392</v>
      </c>
      <c r="B48" s="15" t="s">
        <v>45</v>
      </c>
      <c r="C48" s="16">
        <v>350</v>
      </c>
      <c r="D48" s="17">
        <v>450</v>
      </c>
      <c r="E48" s="18">
        <v>423.2</v>
      </c>
      <c r="F48" s="14">
        <v>407000</v>
      </c>
    </row>
    <row r="49" spans="1:6" x14ac:dyDescent="0.3">
      <c r="A49" s="15">
        <v>3399</v>
      </c>
      <c r="B49" s="15" t="s">
        <v>46</v>
      </c>
      <c r="C49" s="16">
        <v>1300</v>
      </c>
      <c r="D49" s="17">
        <v>1428</v>
      </c>
      <c r="E49" s="18">
        <v>1282.93</v>
      </c>
      <c r="F49" s="14">
        <v>1185500</v>
      </c>
    </row>
    <row r="50" spans="1:6" x14ac:dyDescent="0.3">
      <c r="A50" s="15">
        <v>3412</v>
      </c>
      <c r="B50" s="15" t="s">
        <v>47</v>
      </c>
      <c r="C50" s="16">
        <v>23</v>
      </c>
      <c r="D50" s="17">
        <v>23</v>
      </c>
      <c r="E50" s="18">
        <v>19.555</v>
      </c>
      <c r="F50" s="14">
        <v>25000</v>
      </c>
    </row>
    <row r="51" spans="1:6" x14ac:dyDescent="0.3">
      <c r="A51" s="15">
        <v>3419</v>
      </c>
      <c r="B51" s="15" t="s">
        <v>48</v>
      </c>
      <c r="C51" s="16">
        <v>650</v>
      </c>
      <c r="D51" s="17">
        <v>976</v>
      </c>
      <c r="E51" s="18">
        <v>833.5</v>
      </c>
      <c r="F51" s="14">
        <v>640000</v>
      </c>
    </row>
    <row r="52" spans="1:6" x14ac:dyDescent="0.3">
      <c r="A52" s="15">
        <v>3421</v>
      </c>
      <c r="B52" s="15" t="s">
        <v>49</v>
      </c>
      <c r="C52" s="16">
        <v>2180</v>
      </c>
      <c r="D52" s="17">
        <v>2304</v>
      </c>
      <c r="E52" s="18">
        <v>1788.4880000000001</v>
      </c>
      <c r="F52" s="14">
        <v>1400000</v>
      </c>
    </row>
    <row r="53" spans="1:6" x14ac:dyDescent="0.3">
      <c r="A53" s="15">
        <v>3511</v>
      </c>
      <c r="B53" s="15" t="s">
        <v>50</v>
      </c>
      <c r="C53" s="16"/>
      <c r="D53" s="17"/>
      <c r="E53" s="18"/>
      <c r="F53" s="14">
        <v>0</v>
      </c>
    </row>
    <row r="54" spans="1:6" x14ac:dyDescent="0.3">
      <c r="A54" s="15">
        <v>3533</v>
      </c>
      <c r="B54" s="15" t="s">
        <v>51</v>
      </c>
      <c r="C54" s="16">
        <v>10</v>
      </c>
      <c r="D54" s="17">
        <v>10</v>
      </c>
      <c r="E54" s="18">
        <v>0</v>
      </c>
      <c r="F54" s="14">
        <v>0</v>
      </c>
    </row>
    <row r="55" spans="1:6" x14ac:dyDescent="0.3">
      <c r="A55" s="15">
        <v>3611</v>
      </c>
      <c r="B55" s="15" t="s">
        <v>52</v>
      </c>
      <c r="C55" s="16"/>
      <c r="D55" s="17"/>
      <c r="E55" s="18"/>
      <c r="F55" s="14">
        <v>0</v>
      </c>
    </row>
    <row r="56" spans="1:6" x14ac:dyDescent="0.3">
      <c r="A56" s="15">
        <v>3612</v>
      </c>
      <c r="B56" s="15" t="s">
        <v>53</v>
      </c>
      <c r="C56" s="16">
        <v>360</v>
      </c>
      <c r="D56" s="17">
        <v>382</v>
      </c>
      <c r="E56" s="18">
        <v>331.03</v>
      </c>
      <c r="F56" s="14">
        <v>990000</v>
      </c>
    </row>
    <row r="57" spans="1:6" x14ac:dyDescent="0.3">
      <c r="A57" s="15">
        <v>3613</v>
      </c>
      <c r="B57" s="15" t="s">
        <v>54</v>
      </c>
      <c r="C57" s="16">
        <v>20</v>
      </c>
      <c r="D57" s="17">
        <v>253</v>
      </c>
      <c r="E57" s="18">
        <v>246.36199999999999</v>
      </c>
      <c r="F57" s="14">
        <v>520000</v>
      </c>
    </row>
    <row r="58" spans="1:6" x14ac:dyDescent="0.3">
      <c r="A58" s="15">
        <v>3631</v>
      </c>
      <c r="B58" s="15" t="s">
        <v>55</v>
      </c>
      <c r="C58" s="16">
        <v>3450</v>
      </c>
      <c r="D58" s="17">
        <v>3450</v>
      </c>
      <c r="E58" s="18">
        <v>3198.5680000000002</v>
      </c>
      <c r="F58" s="14">
        <v>3600000</v>
      </c>
    </row>
    <row r="59" spans="1:6" x14ac:dyDescent="0.3">
      <c r="A59" s="15">
        <v>3632</v>
      </c>
      <c r="B59" s="15" t="s">
        <v>56</v>
      </c>
      <c r="C59" s="16">
        <v>530</v>
      </c>
      <c r="D59" s="17">
        <v>330</v>
      </c>
      <c r="E59" s="18">
        <v>234.92599999999999</v>
      </c>
      <c r="F59" s="14">
        <v>430000</v>
      </c>
    </row>
    <row r="60" spans="1:6" x14ac:dyDescent="0.3">
      <c r="A60" s="15">
        <v>3635</v>
      </c>
      <c r="B60" s="15" t="s">
        <v>57</v>
      </c>
      <c r="C60" s="16">
        <v>700</v>
      </c>
      <c r="D60" s="17">
        <v>700</v>
      </c>
      <c r="E60" s="18">
        <v>212.71799999999999</v>
      </c>
      <c r="F60" s="14">
        <v>330000</v>
      </c>
    </row>
    <row r="61" spans="1:6" ht="15" thickBot="1" x14ac:dyDescent="0.35">
      <c r="A61" s="15">
        <v>3636</v>
      </c>
      <c r="B61" s="15" t="s">
        <v>58</v>
      </c>
      <c r="C61" s="16">
        <v>700</v>
      </c>
      <c r="D61" s="17">
        <v>700</v>
      </c>
      <c r="E61" s="18">
        <v>212.71799999999999</v>
      </c>
      <c r="F61" s="14">
        <v>450000</v>
      </c>
    </row>
    <row r="62" spans="1:6" x14ac:dyDescent="0.3">
      <c r="A62" s="68" t="s">
        <v>59</v>
      </c>
      <c r="B62" s="69"/>
      <c r="C62" s="22" t="e">
        <f>SUM(C63:C68)-#REF!</f>
        <v>#REF!</v>
      </c>
      <c r="D62" s="22" t="e">
        <f>SUM(D63:D68)-#REF!</f>
        <v>#REF!</v>
      </c>
      <c r="E62" s="22" t="e">
        <f>SUM(E63:E68)-#REF!</f>
        <v>#REF!</v>
      </c>
      <c r="F62" s="129">
        <f>SUM(F63:F68)</f>
        <v>33504100</v>
      </c>
    </row>
    <row r="63" spans="1:6" x14ac:dyDescent="0.3">
      <c r="A63" s="15">
        <v>3639</v>
      </c>
      <c r="B63" s="15" t="s">
        <v>60</v>
      </c>
      <c r="C63" s="16">
        <v>89043</v>
      </c>
      <c r="D63" s="17">
        <v>120068.06</v>
      </c>
      <c r="E63" s="18">
        <v>36429.351999999999</v>
      </c>
      <c r="F63" s="14">
        <f>13747100+3000000</f>
        <v>16747100</v>
      </c>
    </row>
    <row r="64" spans="1:6" x14ac:dyDescent="0.3">
      <c r="A64" s="15">
        <v>3722</v>
      </c>
      <c r="B64" s="15" t="s">
        <v>61</v>
      </c>
      <c r="C64" s="16">
        <v>4300</v>
      </c>
      <c r="D64" s="17">
        <v>4300</v>
      </c>
      <c r="E64" s="18">
        <v>4000.9290000000001</v>
      </c>
      <c r="F64" s="14">
        <v>5000000</v>
      </c>
    </row>
    <row r="65" spans="1:6" x14ac:dyDescent="0.3">
      <c r="A65" s="15">
        <v>3723</v>
      </c>
      <c r="B65" s="15" t="s">
        <v>62</v>
      </c>
      <c r="C65" s="16">
        <v>2780</v>
      </c>
      <c r="D65" s="17">
        <v>3580</v>
      </c>
      <c r="E65" s="18">
        <v>3434.4070000000002</v>
      </c>
      <c r="F65" s="14">
        <v>4677000</v>
      </c>
    </row>
    <row r="66" spans="1:6" x14ac:dyDescent="0.3">
      <c r="A66" s="15">
        <v>3725</v>
      </c>
      <c r="B66" s="15" t="s">
        <v>63</v>
      </c>
      <c r="C66" s="16">
        <v>1750</v>
      </c>
      <c r="D66" s="17">
        <v>1750</v>
      </c>
      <c r="E66" s="18">
        <v>1630.413</v>
      </c>
      <c r="F66" s="14">
        <v>1850000</v>
      </c>
    </row>
    <row r="67" spans="1:6" x14ac:dyDescent="0.3">
      <c r="A67" s="15">
        <v>3729</v>
      </c>
      <c r="B67" s="15" t="s">
        <v>64</v>
      </c>
      <c r="C67" s="16">
        <v>60</v>
      </c>
      <c r="D67" s="17">
        <v>60</v>
      </c>
      <c r="E67" s="18">
        <v>58.47</v>
      </c>
      <c r="F67" s="14">
        <v>100000</v>
      </c>
    </row>
    <row r="68" spans="1:6" ht="15" thickBot="1" x14ac:dyDescent="0.35">
      <c r="A68" s="15">
        <v>3745</v>
      </c>
      <c r="B68" s="15" t="s">
        <v>65</v>
      </c>
      <c r="C68" s="16">
        <v>3800</v>
      </c>
      <c r="D68" s="17">
        <v>4433.9690000000001</v>
      </c>
      <c r="E68" s="18">
        <v>3501.2</v>
      </c>
      <c r="F68" s="14">
        <v>5130000</v>
      </c>
    </row>
    <row r="69" spans="1:6" x14ac:dyDescent="0.3">
      <c r="A69" s="68" t="s">
        <v>66</v>
      </c>
      <c r="B69" s="69"/>
      <c r="C69" s="22">
        <f t="shared" ref="C69:F69" si="4">SUM(C70:C76)</f>
        <v>420</v>
      </c>
      <c r="D69" s="22">
        <f t="shared" si="4"/>
        <v>12503.3</v>
      </c>
      <c r="E69" s="22">
        <f t="shared" si="4"/>
        <v>12335.878999999999</v>
      </c>
      <c r="F69" s="129">
        <f t="shared" si="4"/>
        <v>629000</v>
      </c>
    </row>
    <row r="70" spans="1:6" x14ac:dyDescent="0.3">
      <c r="A70" s="15">
        <v>4222</v>
      </c>
      <c r="B70" s="15" t="s">
        <v>67</v>
      </c>
      <c r="C70" s="16">
        <v>110</v>
      </c>
      <c r="D70" s="17">
        <v>110</v>
      </c>
      <c r="E70" s="18">
        <v>99.775000000000006</v>
      </c>
      <c r="F70" s="14">
        <v>0</v>
      </c>
    </row>
    <row r="71" spans="1:6" x14ac:dyDescent="0.3">
      <c r="A71" s="15">
        <v>4179</v>
      </c>
      <c r="B71" s="15" t="s">
        <v>68</v>
      </c>
      <c r="C71" s="16">
        <v>50</v>
      </c>
      <c r="D71" s="17">
        <v>50</v>
      </c>
      <c r="E71" s="18">
        <v>30.835000000000001</v>
      </c>
      <c r="F71" s="14">
        <v>200000</v>
      </c>
    </row>
    <row r="72" spans="1:6" x14ac:dyDescent="0.3">
      <c r="A72" s="15">
        <v>4341</v>
      </c>
      <c r="B72" s="15" t="s">
        <v>69</v>
      </c>
      <c r="C72" s="16"/>
      <c r="D72" s="17"/>
      <c r="E72" s="18"/>
      <c r="F72" s="14"/>
    </row>
    <row r="73" spans="1:6" x14ac:dyDescent="0.3">
      <c r="A73" s="15">
        <v>4351</v>
      </c>
      <c r="B73" s="15" t="s">
        <v>70</v>
      </c>
      <c r="C73" s="16">
        <v>100</v>
      </c>
      <c r="D73" s="17">
        <v>100</v>
      </c>
      <c r="E73" s="18">
        <v>62.119</v>
      </c>
      <c r="F73" s="14">
        <v>164000</v>
      </c>
    </row>
    <row r="74" spans="1:6" x14ac:dyDescent="0.3">
      <c r="A74" s="15">
        <v>4350</v>
      </c>
      <c r="B74" s="15" t="s">
        <v>71</v>
      </c>
      <c r="C74" s="16">
        <v>100</v>
      </c>
      <c r="D74" s="17">
        <v>12183.3</v>
      </c>
      <c r="E74" s="18">
        <v>12083.3</v>
      </c>
      <c r="F74" s="14">
        <v>200000</v>
      </c>
    </row>
    <row r="75" spans="1:6" x14ac:dyDescent="0.3">
      <c r="A75" s="15">
        <v>4359</v>
      </c>
      <c r="B75" s="15" t="s">
        <v>72</v>
      </c>
      <c r="C75" s="16">
        <v>60</v>
      </c>
      <c r="D75" s="17">
        <v>60</v>
      </c>
      <c r="E75" s="18">
        <v>59.85</v>
      </c>
      <c r="F75" s="14">
        <v>65000</v>
      </c>
    </row>
    <row r="76" spans="1:6" ht="15" thickBot="1" x14ac:dyDescent="0.35">
      <c r="A76" s="15"/>
      <c r="B76" s="15"/>
      <c r="C76" s="16"/>
      <c r="D76" s="17"/>
      <c r="E76" s="18"/>
      <c r="F76" s="25"/>
    </row>
    <row r="77" spans="1:6" ht="15.75" customHeight="1" x14ac:dyDescent="0.3">
      <c r="A77" s="59" t="s">
        <v>14</v>
      </c>
      <c r="B77" s="60"/>
      <c r="C77" s="63" t="s">
        <v>2</v>
      </c>
      <c r="D77" s="64"/>
      <c r="E77" s="64"/>
      <c r="F77" s="66" t="s">
        <v>3</v>
      </c>
    </row>
    <row r="78" spans="1:6" ht="30.6" customHeight="1" thickBot="1" x14ac:dyDescent="0.35">
      <c r="A78" s="61"/>
      <c r="B78" s="62"/>
      <c r="C78" s="6" t="s">
        <v>4</v>
      </c>
      <c r="D78" s="6" t="s">
        <v>5</v>
      </c>
      <c r="E78" s="8" t="s">
        <v>6</v>
      </c>
      <c r="F78" s="67"/>
    </row>
    <row r="79" spans="1:6" ht="15" customHeight="1" x14ac:dyDescent="0.3">
      <c r="A79" s="68" t="s">
        <v>73</v>
      </c>
      <c r="B79" s="69"/>
      <c r="C79" s="22">
        <f t="shared" ref="C79:F79" si="5">SUM(C80:C84)</f>
        <v>4950</v>
      </c>
      <c r="D79" s="22">
        <f t="shared" si="5"/>
        <v>5628.5910000000003</v>
      </c>
      <c r="E79" s="22">
        <f t="shared" si="5"/>
        <v>5606.6880000000001</v>
      </c>
      <c r="F79" s="129">
        <f t="shared" si="5"/>
        <v>6740000</v>
      </c>
    </row>
    <row r="80" spans="1:6" x14ac:dyDescent="0.3">
      <c r="A80" s="15">
        <v>5311</v>
      </c>
      <c r="B80" s="15" t="s">
        <v>74</v>
      </c>
      <c r="C80" s="16">
        <v>4140</v>
      </c>
      <c r="D80" s="17">
        <v>4780</v>
      </c>
      <c r="E80" s="18">
        <v>4803.5519999999997</v>
      </c>
      <c r="F80" s="14">
        <v>5322000</v>
      </c>
    </row>
    <row r="81" spans="1:6" x14ac:dyDescent="0.3">
      <c r="A81" s="15">
        <v>5272</v>
      </c>
      <c r="B81" s="15" t="s">
        <v>75</v>
      </c>
      <c r="C81" s="16">
        <v>30</v>
      </c>
      <c r="D81" s="17">
        <v>30</v>
      </c>
      <c r="E81" s="18">
        <v>0</v>
      </c>
      <c r="F81" s="14">
        <v>30000</v>
      </c>
    </row>
    <row r="82" spans="1:6" x14ac:dyDescent="0.3">
      <c r="A82" s="15">
        <v>5213</v>
      </c>
      <c r="B82" s="15" t="s">
        <v>76</v>
      </c>
      <c r="C82" s="16"/>
      <c r="D82" s="17"/>
      <c r="E82" s="18"/>
      <c r="F82" s="14">
        <v>300000</v>
      </c>
    </row>
    <row r="83" spans="1:6" x14ac:dyDescent="0.3">
      <c r="A83" s="15">
        <v>5399</v>
      </c>
      <c r="B83" s="15" t="s">
        <v>77</v>
      </c>
      <c r="C83" s="16">
        <v>25</v>
      </c>
      <c r="D83" s="17">
        <v>25</v>
      </c>
      <c r="E83" s="18">
        <v>0</v>
      </c>
      <c r="F83" s="14">
        <v>0</v>
      </c>
    </row>
    <row r="84" spans="1:6" ht="15" thickBot="1" x14ac:dyDescent="0.35">
      <c r="A84" s="15">
        <v>5512</v>
      </c>
      <c r="B84" s="15" t="s">
        <v>78</v>
      </c>
      <c r="C84" s="16">
        <v>755</v>
      </c>
      <c r="D84" s="17">
        <v>793.59100000000001</v>
      </c>
      <c r="E84" s="18">
        <v>803.13599999999997</v>
      </c>
      <c r="F84" s="14">
        <v>1088000</v>
      </c>
    </row>
    <row r="85" spans="1:6" x14ac:dyDescent="0.3">
      <c r="A85" s="68" t="s">
        <v>79</v>
      </c>
      <c r="B85" s="69"/>
      <c r="C85" s="22">
        <f>SUM(C86:C90)</f>
        <v>2650</v>
      </c>
      <c r="D85" s="22">
        <f t="shared" ref="D85:F85" si="6">SUM(D86:D90)</f>
        <v>3049.1320000000001</v>
      </c>
      <c r="E85" s="22">
        <f t="shared" si="6"/>
        <v>3018.4259999999999</v>
      </c>
      <c r="F85" s="129">
        <f t="shared" si="6"/>
        <v>3108500</v>
      </c>
    </row>
    <row r="86" spans="1:6" x14ac:dyDescent="0.3">
      <c r="A86" s="15">
        <v>6112</v>
      </c>
      <c r="B86" s="15" t="s">
        <v>80</v>
      </c>
      <c r="C86" s="16">
        <v>2650</v>
      </c>
      <c r="D86" s="17">
        <v>2840</v>
      </c>
      <c r="E86" s="18">
        <v>2792.7460000000001</v>
      </c>
      <c r="F86" s="14">
        <v>3108500</v>
      </c>
    </row>
    <row r="87" spans="1:6" x14ac:dyDescent="0.3">
      <c r="A87" s="15">
        <v>6114</v>
      </c>
      <c r="B87" s="15" t="s">
        <v>81</v>
      </c>
      <c r="C87" s="16"/>
      <c r="D87" s="17"/>
      <c r="E87" s="18">
        <v>43.5</v>
      </c>
      <c r="F87" s="14"/>
    </row>
    <row r="88" spans="1:6" x14ac:dyDescent="0.3">
      <c r="A88" s="15">
        <v>6115</v>
      </c>
      <c r="B88" s="15" t="s">
        <v>82</v>
      </c>
      <c r="C88" s="16">
        <v>0</v>
      </c>
      <c r="D88" s="17">
        <v>130.5</v>
      </c>
      <c r="E88" s="18">
        <v>139.81899999999999</v>
      </c>
      <c r="F88" s="14">
        <v>0</v>
      </c>
    </row>
    <row r="89" spans="1:6" x14ac:dyDescent="0.3">
      <c r="A89" s="15">
        <v>6117</v>
      </c>
      <c r="B89" s="15" t="s">
        <v>83</v>
      </c>
      <c r="C89" s="16"/>
      <c r="D89" s="17"/>
      <c r="E89" s="18"/>
      <c r="F89" s="14">
        <v>0</v>
      </c>
    </row>
    <row r="90" spans="1:6" ht="15" thickBot="1" x14ac:dyDescent="0.35">
      <c r="A90" s="15">
        <v>6118</v>
      </c>
      <c r="B90" s="15" t="s">
        <v>84</v>
      </c>
      <c r="C90" s="16">
        <v>0</v>
      </c>
      <c r="D90" s="17">
        <v>78.632000000000005</v>
      </c>
      <c r="E90" s="18">
        <v>42.360999999999997</v>
      </c>
      <c r="F90" s="14">
        <v>0</v>
      </c>
    </row>
    <row r="91" spans="1:6" x14ac:dyDescent="0.3">
      <c r="A91" s="68" t="s">
        <v>85</v>
      </c>
      <c r="B91" s="69"/>
      <c r="C91" s="22">
        <f t="shared" ref="C91:F91" si="7">SUM(C92:C97)</f>
        <v>23217</v>
      </c>
      <c r="D91" s="22">
        <f t="shared" si="7"/>
        <v>25843.5075</v>
      </c>
      <c r="E91" s="22">
        <f t="shared" si="7"/>
        <v>23755.38</v>
      </c>
      <c r="F91" s="129">
        <f t="shared" si="7"/>
        <v>30148000</v>
      </c>
    </row>
    <row r="92" spans="1:6" x14ac:dyDescent="0.3">
      <c r="A92" s="15">
        <v>6171</v>
      </c>
      <c r="B92" s="15" t="s">
        <v>86</v>
      </c>
      <c r="C92" s="16">
        <f>34418-11691</f>
        <v>22727</v>
      </c>
      <c r="D92" s="17">
        <f>30596.9-7141.4425</f>
        <v>23455.4575</v>
      </c>
      <c r="E92" s="18">
        <v>21545.544000000002</v>
      </c>
      <c r="F92" s="14">
        <v>28750000</v>
      </c>
    </row>
    <row r="93" spans="1:6" x14ac:dyDescent="0.3">
      <c r="A93" s="15">
        <v>6310</v>
      </c>
      <c r="B93" s="15" t="s">
        <v>87</v>
      </c>
      <c r="C93" s="16">
        <v>210</v>
      </c>
      <c r="D93" s="17">
        <v>230</v>
      </c>
      <c r="E93" s="18">
        <v>155.56700000000001</v>
      </c>
      <c r="F93" s="14">
        <v>978000</v>
      </c>
    </row>
    <row r="94" spans="1:6" x14ac:dyDescent="0.3">
      <c r="A94" s="15">
        <v>6320</v>
      </c>
      <c r="B94" s="15" t="s">
        <v>88</v>
      </c>
      <c r="C94" s="16">
        <v>280</v>
      </c>
      <c r="D94" s="17">
        <v>280</v>
      </c>
      <c r="E94" s="18">
        <v>230.59</v>
      </c>
      <c r="F94" s="14">
        <v>320000</v>
      </c>
    </row>
    <row r="95" spans="1:6" x14ac:dyDescent="0.3">
      <c r="A95" s="15">
        <v>6399</v>
      </c>
      <c r="B95" s="15" t="s">
        <v>89</v>
      </c>
      <c r="C95" s="16">
        <v>0</v>
      </c>
      <c r="D95" s="17">
        <v>1734.05</v>
      </c>
      <c r="E95" s="18">
        <v>1667.153</v>
      </c>
      <c r="F95" s="14">
        <v>100000</v>
      </c>
    </row>
    <row r="96" spans="1:6" x14ac:dyDescent="0.3">
      <c r="A96" s="15">
        <v>6402</v>
      </c>
      <c r="B96" s="15" t="s">
        <v>90</v>
      </c>
      <c r="C96" s="16">
        <v>0</v>
      </c>
      <c r="D96" s="17">
        <v>144</v>
      </c>
      <c r="E96" s="18">
        <v>142.99</v>
      </c>
      <c r="F96" s="14"/>
    </row>
    <row r="97" spans="1:6" ht="15" thickBot="1" x14ac:dyDescent="0.35">
      <c r="A97" s="15">
        <v>6409</v>
      </c>
      <c r="B97" s="15" t="s">
        <v>91</v>
      </c>
      <c r="C97" s="16">
        <v>0</v>
      </c>
      <c r="D97" s="17">
        <v>0</v>
      </c>
      <c r="E97" s="18">
        <v>13.536</v>
      </c>
      <c r="F97" s="14">
        <v>0</v>
      </c>
    </row>
    <row r="98" spans="1:6" ht="18.600000000000001" thickBot="1" x14ac:dyDescent="0.4">
      <c r="A98" s="72" t="s">
        <v>92</v>
      </c>
      <c r="B98" s="73"/>
      <c r="C98" s="26" t="e">
        <f t="shared" ref="C98:F98" si="8">+C91+C85+C79+C69+C62+C34+C21+C18</f>
        <v>#REF!</v>
      </c>
      <c r="D98" s="26" t="e">
        <f t="shared" si="8"/>
        <v>#REF!</v>
      </c>
      <c r="E98" s="27" t="e">
        <f t="shared" si="8"/>
        <v>#REF!</v>
      </c>
      <c r="F98" s="28">
        <f t="shared" si="8"/>
        <v>130022600</v>
      </c>
    </row>
    <row r="99" spans="1:6" ht="15.6" x14ac:dyDescent="0.3">
      <c r="A99" s="29"/>
      <c r="B99" s="30"/>
      <c r="C99" s="31" t="e">
        <v>#REF!</v>
      </c>
      <c r="D99" s="31" t="e">
        <v>#REF!</v>
      </c>
      <c r="E99" s="31" t="e">
        <v>#REF!</v>
      </c>
      <c r="F99" s="31"/>
    </row>
    <row r="100" spans="1:6" ht="15.6" x14ac:dyDescent="0.3">
      <c r="A100" s="34"/>
      <c r="C100" s="35"/>
      <c r="D100" s="32"/>
      <c r="E100" s="32"/>
      <c r="F100" s="35"/>
    </row>
    <row r="101" spans="1:6" ht="15.6" x14ac:dyDescent="0.3">
      <c r="A101" s="34"/>
      <c r="C101" s="35"/>
      <c r="D101" s="32"/>
      <c r="E101" s="33"/>
      <c r="F101" s="35"/>
    </row>
    <row r="102" spans="1:6" ht="15.6" x14ac:dyDescent="0.3">
      <c r="A102" s="36" t="s">
        <v>96</v>
      </c>
      <c r="B102" s="37"/>
      <c r="C102" s="38">
        <v>44181</v>
      </c>
      <c r="D102" s="32"/>
      <c r="E102" s="33"/>
      <c r="F102" s="38">
        <v>44181</v>
      </c>
    </row>
    <row r="103" spans="1:6" ht="15.6" x14ac:dyDescent="0.3">
      <c r="D103" s="32"/>
      <c r="E103" s="33"/>
    </row>
    <row r="104" spans="1:6" ht="15.6" x14ac:dyDescent="0.3">
      <c r="A104" s="34" t="s">
        <v>93</v>
      </c>
      <c r="C104" s="35">
        <v>44163</v>
      </c>
      <c r="D104" s="32"/>
      <c r="E104" s="33"/>
      <c r="F104" s="35">
        <v>44210</v>
      </c>
    </row>
    <row r="105" spans="1:6" ht="15.6" x14ac:dyDescent="0.3">
      <c r="D105" s="32"/>
      <c r="E105" s="33"/>
    </row>
    <row r="106" spans="1:6" x14ac:dyDescent="0.3">
      <c r="A106" s="34" t="s">
        <v>94</v>
      </c>
      <c r="C106" s="35">
        <v>44163</v>
      </c>
      <c r="D106" s="39"/>
      <c r="E106" s="40"/>
      <c r="F106" s="35">
        <v>44210</v>
      </c>
    </row>
    <row r="107" spans="1:6" ht="15.6" x14ac:dyDescent="0.3">
      <c r="A107" s="41"/>
      <c r="B107" s="41"/>
      <c r="C107" s="42"/>
      <c r="D107" s="42"/>
      <c r="E107" s="43"/>
      <c r="F107" s="42"/>
    </row>
    <row r="108" spans="1:6" ht="18" x14ac:dyDescent="0.35">
      <c r="A108" s="5"/>
      <c r="B108" s="5"/>
      <c r="C108" s="44"/>
      <c r="D108" s="44"/>
      <c r="E108" s="45"/>
      <c r="F108" s="44"/>
    </row>
    <row r="109" spans="1:6" x14ac:dyDescent="0.3">
      <c r="A109" s="41"/>
      <c r="B109" s="41"/>
      <c r="C109" s="44"/>
      <c r="D109" s="44"/>
      <c r="E109" s="45"/>
      <c r="F109" s="44"/>
    </row>
    <row r="110" spans="1:6" ht="18" x14ac:dyDescent="0.35">
      <c r="A110" s="5"/>
      <c r="B110" s="5"/>
      <c r="C110" s="44"/>
      <c r="D110" s="44"/>
      <c r="E110" s="45"/>
      <c r="F110" s="44"/>
    </row>
    <row r="111" spans="1:6" x14ac:dyDescent="0.3">
      <c r="A111" s="41"/>
      <c r="B111" s="41"/>
      <c r="C111" s="39"/>
      <c r="D111" s="39"/>
      <c r="E111" s="40"/>
      <c r="F111" s="39"/>
    </row>
    <row r="112" spans="1:6" ht="15.6" x14ac:dyDescent="0.3">
      <c r="A112" s="30"/>
      <c r="B112" s="30"/>
      <c r="C112" s="46"/>
      <c r="D112" s="46"/>
      <c r="E112" s="47"/>
      <c r="F112" s="46"/>
    </row>
    <row r="113" spans="1:6" ht="15.6" x14ac:dyDescent="0.3">
      <c r="A113" s="30"/>
      <c r="B113" s="30"/>
      <c r="C113" s="48"/>
      <c r="D113" s="48"/>
      <c r="E113" s="49"/>
      <c r="F113" s="48"/>
    </row>
    <row r="114" spans="1:6" x14ac:dyDescent="0.3">
      <c r="A114" s="41"/>
      <c r="B114" s="41"/>
      <c r="C114" s="39"/>
      <c r="D114" s="39"/>
      <c r="E114" s="40"/>
      <c r="F114" s="39"/>
    </row>
    <row r="115" spans="1:6" x14ac:dyDescent="0.3">
      <c r="A115" s="41"/>
      <c r="B115" s="41"/>
      <c r="C115" s="39"/>
      <c r="D115" s="39"/>
      <c r="E115" s="40"/>
      <c r="F115" s="39"/>
    </row>
    <row r="116" spans="1:6" x14ac:dyDescent="0.3">
      <c r="A116" s="41"/>
      <c r="B116" s="41"/>
      <c r="C116" s="39"/>
      <c r="D116" s="39"/>
      <c r="E116" s="40"/>
      <c r="F116" s="39"/>
    </row>
    <row r="117" spans="1:6" x14ac:dyDescent="0.3">
      <c r="A117" s="50"/>
      <c r="B117" s="50"/>
      <c r="C117" s="51"/>
      <c r="D117" s="51"/>
      <c r="E117" s="52"/>
      <c r="F117" s="51"/>
    </row>
    <row r="118" spans="1:6" x14ac:dyDescent="0.3">
      <c r="A118" s="50"/>
      <c r="B118" s="50"/>
      <c r="C118" s="51"/>
      <c r="D118" s="51"/>
      <c r="E118" s="52"/>
      <c r="F118" s="51"/>
    </row>
    <row r="119" spans="1:6" x14ac:dyDescent="0.3">
      <c r="A119" s="41"/>
      <c r="B119" s="41"/>
      <c r="C119" s="39"/>
      <c r="D119" s="39"/>
      <c r="E119" s="40"/>
      <c r="F119" s="39"/>
    </row>
    <row r="120" spans="1:6" x14ac:dyDescent="0.3">
      <c r="A120" s="41"/>
      <c r="B120" s="41"/>
      <c r="C120" s="44"/>
      <c r="D120" s="44"/>
      <c r="E120" s="45"/>
      <c r="F120" s="44"/>
    </row>
    <row r="121" spans="1:6" x14ac:dyDescent="0.3">
      <c r="A121" s="41"/>
      <c r="B121" s="41"/>
      <c r="C121" s="39"/>
      <c r="D121" s="39"/>
      <c r="E121" s="40"/>
      <c r="F121" s="39"/>
    </row>
    <row r="122" spans="1:6" ht="15.6" x14ac:dyDescent="0.3">
      <c r="A122" s="30"/>
      <c r="B122" s="30"/>
      <c r="C122" s="32"/>
      <c r="D122" s="32"/>
      <c r="E122" s="33"/>
      <c r="F122" s="32"/>
    </row>
    <row r="123" spans="1:6" ht="15.6" x14ac:dyDescent="0.3">
      <c r="A123" s="30"/>
      <c r="B123" s="30"/>
      <c r="C123" s="32"/>
      <c r="D123" s="32"/>
      <c r="E123" s="33"/>
      <c r="F123" s="32"/>
    </row>
    <row r="124" spans="1:6" ht="15.6" x14ac:dyDescent="0.3">
      <c r="A124" s="30"/>
      <c r="B124" s="30"/>
      <c r="C124" s="39"/>
      <c r="D124" s="39"/>
      <c r="E124" s="40"/>
      <c r="F124" s="39"/>
    </row>
    <row r="125" spans="1:6" x14ac:dyDescent="0.3">
      <c r="A125" s="41"/>
      <c r="B125" s="41"/>
      <c r="C125" s="44"/>
      <c r="D125" s="44"/>
      <c r="E125" s="45"/>
      <c r="F125" s="44"/>
    </row>
    <row r="126" spans="1:6" x14ac:dyDescent="0.3">
      <c r="A126" s="41"/>
      <c r="B126" s="41"/>
      <c r="C126" s="44"/>
      <c r="D126" s="44"/>
      <c r="E126" s="45"/>
      <c r="F126" s="44"/>
    </row>
    <row r="127" spans="1:6" x14ac:dyDescent="0.3">
      <c r="A127" s="41"/>
      <c r="B127" s="41"/>
      <c r="C127" s="44"/>
      <c r="D127" s="44"/>
      <c r="E127" s="45"/>
      <c r="F127" s="44"/>
    </row>
    <row r="128" spans="1:6" x14ac:dyDescent="0.3">
      <c r="A128" s="41"/>
      <c r="B128" s="41"/>
      <c r="C128" s="44"/>
      <c r="D128" s="44"/>
      <c r="E128" s="45"/>
      <c r="F128" s="44"/>
    </row>
    <row r="129" spans="1:6" x14ac:dyDescent="0.3">
      <c r="A129" s="41"/>
      <c r="B129" s="41"/>
      <c r="C129" s="44"/>
      <c r="D129" s="44"/>
      <c r="E129" s="45"/>
      <c r="F129" s="44"/>
    </row>
    <row r="130" spans="1:6" x14ac:dyDescent="0.3">
      <c r="A130" s="41"/>
      <c r="B130" s="41"/>
      <c r="C130" s="44"/>
      <c r="D130" s="44"/>
      <c r="E130" s="45"/>
      <c r="F130" s="44"/>
    </row>
    <row r="131" spans="1:6" x14ac:dyDescent="0.3">
      <c r="A131" s="41"/>
      <c r="B131" s="41"/>
      <c r="C131" s="44"/>
      <c r="D131" s="44"/>
      <c r="E131" s="45"/>
      <c r="F131" s="44"/>
    </row>
    <row r="132" spans="1:6" x14ac:dyDescent="0.3">
      <c r="A132" s="41"/>
      <c r="B132" s="41"/>
      <c r="C132" s="44"/>
      <c r="D132" s="44"/>
      <c r="E132" s="45"/>
      <c r="F132" s="44"/>
    </row>
    <row r="133" spans="1:6" x14ac:dyDescent="0.3">
      <c r="A133" s="50"/>
      <c r="B133" s="50"/>
      <c r="C133" s="53"/>
      <c r="D133" s="53"/>
      <c r="E133" s="54"/>
      <c r="F133" s="53"/>
    </row>
    <row r="134" spans="1:6" x14ac:dyDescent="0.3">
      <c r="A134" s="41"/>
      <c r="B134" s="41"/>
      <c r="C134" s="44"/>
      <c r="D134" s="44"/>
      <c r="E134" s="45"/>
      <c r="F134" s="44"/>
    </row>
    <row r="135" spans="1:6" x14ac:dyDescent="0.3">
      <c r="A135" s="41"/>
      <c r="B135" s="41"/>
      <c r="C135" s="44"/>
      <c r="D135" s="44"/>
      <c r="E135" s="45"/>
      <c r="F135" s="44"/>
    </row>
    <row r="136" spans="1:6" x14ac:dyDescent="0.3">
      <c r="A136" s="41"/>
      <c r="B136" s="41"/>
      <c r="C136" s="44"/>
      <c r="D136" s="44"/>
      <c r="E136" s="45"/>
      <c r="F136" s="44"/>
    </row>
    <row r="137" spans="1:6" x14ac:dyDescent="0.3">
      <c r="A137" s="41"/>
      <c r="B137" s="41"/>
      <c r="C137" s="44"/>
      <c r="D137" s="44"/>
      <c r="E137" s="45"/>
      <c r="F137" s="44"/>
    </row>
    <row r="138" spans="1:6" ht="15.6" x14ac:dyDescent="0.3">
      <c r="A138" s="30"/>
      <c r="B138" s="30"/>
      <c r="C138" s="42"/>
      <c r="D138" s="42"/>
      <c r="E138" s="43"/>
      <c r="F138" s="42"/>
    </row>
    <row r="139" spans="1:6" ht="15.6" x14ac:dyDescent="0.3">
      <c r="A139" s="30"/>
      <c r="B139" s="30"/>
      <c r="C139" s="42"/>
      <c r="D139" s="42"/>
      <c r="E139" s="43"/>
      <c r="F139" s="42"/>
    </row>
    <row r="140" spans="1:6" ht="15.6" x14ac:dyDescent="0.3">
      <c r="A140" s="30"/>
      <c r="B140" s="30"/>
      <c r="C140" s="42"/>
      <c r="D140" s="42"/>
      <c r="E140" s="43"/>
      <c r="F140" s="42"/>
    </row>
    <row r="141" spans="1:6" x14ac:dyDescent="0.3">
      <c r="A141" s="41"/>
      <c r="B141" s="41"/>
      <c r="C141" s="44"/>
      <c r="D141" s="44"/>
      <c r="E141" s="45"/>
      <c r="F141" s="44"/>
    </row>
    <row r="142" spans="1:6" x14ac:dyDescent="0.3">
      <c r="A142" s="41"/>
      <c r="B142" s="41"/>
      <c r="C142" s="55"/>
      <c r="D142" s="55"/>
      <c r="E142" s="56"/>
      <c r="F142" s="55"/>
    </row>
    <row r="143" spans="1:6" x14ac:dyDescent="0.3">
      <c r="A143" s="41"/>
      <c r="B143" s="41"/>
      <c r="C143" s="44"/>
      <c r="D143" s="44"/>
      <c r="E143" s="45"/>
      <c r="F143" s="44"/>
    </row>
    <row r="144" spans="1:6" ht="15.6" x14ac:dyDescent="0.3">
      <c r="A144" s="30"/>
      <c r="B144" s="30"/>
      <c r="C144" s="42"/>
      <c r="D144" s="42"/>
      <c r="E144" s="43"/>
      <c r="F144" s="42"/>
    </row>
    <row r="145" spans="1:6" x14ac:dyDescent="0.3">
      <c r="A145" s="57"/>
      <c r="B145" s="57"/>
      <c r="C145" s="44"/>
      <c r="D145" s="44"/>
      <c r="E145" s="45"/>
      <c r="F145" s="44"/>
    </row>
    <row r="146" spans="1:6" ht="15.6" x14ac:dyDescent="0.3">
      <c r="A146" s="30"/>
      <c r="B146" s="30"/>
      <c r="C146" s="42"/>
      <c r="D146" s="42"/>
      <c r="E146" s="43"/>
      <c r="F146" s="42"/>
    </row>
    <row r="147" spans="1:6" ht="15.6" x14ac:dyDescent="0.3">
      <c r="A147" s="30"/>
      <c r="B147" s="30"/>
      <c r="C147" s="42"/>
      <c r="D147" s="42"/>
      <c r="E147" s="43"/>
      <c r="F147" s="42"/>
    </row>
    <row r="148" spans="1:6" ht="15.6" x14ac:dyDescent="0.3">
      <c r="A148" s="30"/>
      <c r="B148" s="30"/>
      <c r="C148" s="42"/>
      <c r="D148" s="42"/>
      <c r="E148" s="43"/>
      <c r="F148" s="42"/>
    </row>
    <row r="149" spans="1:6" ht="15.6" x14ac:dyDescent="0.3">
      <c r="A149" s="30"/>
      <c r="B149" s="30"/>
      <c r="C149" s="42"/>
      <c r="D149" s="42"/>
      <c r="E149" s="43"/>
      <c r="F149" s="42"/>
    </row>
    <row r="505" spans="1:6" x14ac:dyDescent="0.3">
      <c r="A505" s="58"/>
      <c r="B505" s="58"/>
      <c r="C505" s="4"/>
      <c r="D505" s="4"/>
      <c r="E505" s="4"/>
      <c r="F505" s="4"/>
    </row>
  </sheetData>
  <mergeCells count="19">
    <mergeCell ref="A79:B79"/>
    <mergeCell ref="A85:B85"/>
    <mergeCell ref="A91:B91"/>
    <mergeCell ref="A98:B98"/>
    <mergeCell ref="A77:B78"/>
    <mergeCell ref="C77:E77"/>
    <mergeCell ref="F77:F78"/>
    <mergeCell ref="A18:B18"/>
    <mergeCell ref="A21:B21"/>
    <mergeCell ref="A34:B34"/>
    <mergeCell ref="A62:B62"/>
    <mergeCell ref="F16:F17"/>
    <mergeCell ref="A69:B69"/>
    <mergeCell ref="A12:B12"/>
    <mergeCell ref="A16:B17"/>
    <mergeCell ref="C16:E16"/>
    <mergeCell ref="A5:B6"/>
    <mergeCell ref="C5:E5"/>
    <mergeCell ref="F5:F6"/>
  </mergeCells>
  <pageMargins left="0.70866141732283472" right="0.70866141732283472" top="0.78740157480314965" bottom="0.78740157480314965" header="0.31496062992125984" footer="0.31496062992125984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12B3-C1B8-4244-B1A4-65C8BF9C1875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SUM</vt:lpstr>
      <vt:lpstr>schválený rozpočet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Lenka Jeřábková</cp:lastModifiedBy>
  <cp:lastPrinted>2021-01-14T11:47:38Z</cp:lastPrinted>
  <dcterms:created xsi:type="dcterms:W3CDTF">2020-11-28T22:49:28Z</dcterms:created>
  <dcterms:modified xsi:type="dcterms:W3CDTF">2021-01-14T11:48:37Z</dcterms:modified>
</cp:coreProperties>
</file>